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estudos 2008 - explicativa" sheetId="1" r:id="rId1"/>
    <sheet name="Estudos e Estimativas 2008" sheetId="2" r:id="rId2"/>
  </sheets>
  <definedNames>
    <definedName name="_xlnm.Print_Area" localSheetId="1">'Estudos e Estimativas 2008'!$A$1:$I$264</definedName>
  </definedNames>
  <calcPr fullCalcOnLoad="1"/>
</workbook>
</file>

<file path=xl/sharedStrings.xml><?xml version="1.0" encoding="utf-8"?>
<sst xmlns="http://schemas.openxmlformats.org/spreadsheetml/2006/main" count="996" uniqueCount="475">
  <si>
    <t>Em valores constantes (R$)</t>
  </si>
  <si>
    <t>CÓDIGO</t>
  </si>
  <si>
    <t>DISCRIMINAÇÃO</t>
  </si>
  <si>
    <t>REALIZADO</t>
  </si>
  <si>
    <t>ORÇADO</t>
  </si>
  <si>
    <t>PROVÁVEL</t>
  </si>
  <si>
    <t>RECEITA PREVISTA</t>
  </si>
  <si>
    <t>410000000000</t>
  </si>
  <si>
    <t>RECEITAS CORRENTES</t>
  </si>
  <si>
    <t>411000000000</t>
  </si>
  <si>
    <t>411100000000</t>
  </si>
  <si>
    <t>411120000000</t>
  </si>
  <si>
    <t>411120200000</t>
  </si>
  <si>
    <t>411120201000</t>
  </si>
  <si>
    <t>411120202000</t>
  </si>
  <si>
    <t>411120400000</t>
  </si>
  <si>
    <t>411120431000</t>
  </si>
  <si>
    <t>411120434000</t>
  </si>
  <si>
    <t>411120800000</t>
  </si>
  <si>
    <t>411120801000</t>
  </si>
  <si>
    <t>411130000000</t>
  </si>
  <si>
    <t>411130500000</t>
  </si>
  <si>
    <t>411200000000</t>
  </si>
  <si>
    <t>411210000000</t>
  </si>
  <si>
    <t>411211700000</t>
  </si>
  <si>
    <t>411212500000</t>
  </si>
  <si>
    <t>411212600000</t>
  </si>
  <si>
    <t>411212800000</t>
  </si>
  <si>
    <t>411212900000</t>
  </si>
  <si>
    <t>411213000000</t>
  </si>
  <si>
    <t>411213100000</t>
  </si>
  <si>
    <t>411213200000</t>
  </si>
  <si>
    <t>411213500000</t>
  </si>
  <si>
    <t>411213600000</t>
  </si>
  <si>
    <t>411219900000</t>
  </si>
  <si>
    <t>411219901000</t>
  </si>
  <si>
    <t>TOTAL DE ARRECADAÇÃO</t>
  </si>
  <si>
    <t>TOTAL DA REDUÇÃO</t>
  </si>
  <si>
    <t>TOTAL LÍQUIDO</t>
  </si>
  <si>
    <t>411219902000</t>
  </si>
  <si>
    <t>411219999000</t>
  </si>
  <si>
    <t>411220000000</t>
  </si>
  <si>
    <t>411222800000</t>
  </si>
  <si>
    <t>411229000000</t>
  </si>
  <si>
    <t>411229900000</t>
  </si>
  <si>
    <t>411229901000</t>
  </si>
  <si>
    <t>411229999000</t>
  </si>
  <si>
    <t>411229999001</t>
  </si>
  <si>
    <t>411229999002</t>
  </si>
  <si>
    <t>411300000000</t>
  </si>
  <si>
    <t>411300200000</t>
  </si>
  <si>
    <t>413000000000</t>
  </si>
  <si>
    <t xml:space="preserve">     RECEITA TRIBUTÁRIA</t>
  </si>
  <si>
    <t xml:space="preserve">          IMPOSTOS</t>
  </si>
  <si>
    <t xml:space="preserve">               IMPOSTOS SOBRE O PATRIMÔNIO E A RENDA</t>
  </si>
  <si>
    <t xml:space="preserve">                    IMPOSTO SOBRE PROPRIEDADE PREDIAL E TERRITORIAL URBANA</t>
  </si>
  <si>
    <t xml:space="preserve">                         IMPOSTO PREDIAL URBANO</t>
  </si>
  <si>
    <t xml:space="preserve">                         IMPOSTO TERRITORIAL URBANO</t>
  </si>
  <si>
    <t xml:space="preserve">                    IMPOSTO SOBRE A RENDA E PROVENTOS DE QUALQUER NATUREZA</t>
  </si>
  <si>
    <t xml:space="preserve">                        IMPOSTO DE RENDA RETIDO NAS FONTES SOBRE OS REND. DO TRABALHO</t>
  </si>
  <si>
    <t xml:space="preserve">                        IMPOSTO DE RENDA RETIDO NAS FONTES SOBRE OUTROS RENDIMENTOS</t>
  </si>
  <si>
    <t xml:space="preserve">          TAXAS</t>
  </si>
  <si>
    <t xml:space="preserve">               TAXAS P/ EXERCÍCIO DO PODER DE POLÍCIA</t>
  </si>
  <si>
    <t xml:space="preserve">                    TAXA DE FISCALIZAÇÃO DE VIGILÂNCIA SANITÁRIA</t>
  </si>
  <si>
    <t xml:space="preserve">                    TAXA DE LIC. P/ FUNC. DE ESTAB. COM.  IND. E PRESTADORAS DE SERVIÇOS</t>
  </si>
  <si>
    <t xml:space="preserve">                    TAXA DE PUBLICIDADE COMERCIAL</t>
  </si>
  <si>
    <t xml:space="preserve">                    TAXA DE FUNC. DE ESTABELECIMENTOS EM HORÁRIO ESPECIAL</t>
  </si>
  <si>
    <t xml:space="preserve">                    TAXA DE LICENÇA PARA EXECUÇÃO DE OBRAS</t>
  </si>
  <si>
    <t xml:space="preserve">                    TAXA DE AUTORIZAÇÃO DE FUNCIONAMENTO DE TRANSPORTE</t>
  </si>
  <si>
    <t xml:space="preserve">                    TAXA DE UTILIZAÇÃODE ÁREA DE DOMÍNIO PÚBLICO</t>
  </si>
  <si>
    <t xml:space="preserve">                    TAXA DE APROVAÇÃO DE PROJETO DE CONSTRUÇÃO CIVIL</t>
  </si>
  <si>
    <t xml:space="preserve">                    TAXA DE ALINHAMENTO E NIVELAMENTO</t>
  </si>
  <si>
    <t xml:space="preserve">                    TAXA DE APREENSÃO, DEPÓSITO OU LIBERAÇÃO DE ANIMAIS</t>
  </si>
  <si>
    <t>413100000000</t>
  </si>
  <si>
    <t>413110000000</t>
  </si>
  <si>
    <t>413200000000</t>
  </si>
  <si>
    <t>413250000000</t>
  </si>
  <si>
    <t>416000000000</t>
  </si>
  <si>
    <t>416000300000</t>
  </si>
  <si>
    <t>416000306000</t>
  </si>
  <si>
    <t xml:space="preserve">               TAXAS PELA PRESTAÇÃO DE SERVIÇOS</t>
  </si>
  <si>
    <t xml:space="preserve">                    TAXA DE CEMITÉRIOS</t>
  </si>
  <si>
    <t xml:space="preserve">                    TAXA DE LIMPEZA PÚBLICA</t>
  </si>
  <si>
    <t xml:space="preserve">                    OUTRAS TAXAS PELA PRESTAÇÃO DE SERVIÇOS</t>
  </si>
  <si>
    <t xml:space="preserve">          CONTRIBUIÇÃO DE MELHORIA</t>
  </si>
  <si>
    <t xml:space="preserve">               CONTRIB. DE MELH. P/ EXP. DA REDE DE ILUMINAÇÃO PÚBLICA NA CIDADE</t>
  </si>
  <si>
    <t xml:space="preserve">     RECEITA PATRIMONIAL</t>
  </si>
  <si>
    <t xml:space="preserve">          RECEITAS IMOBILIÁRIAS</t>
  </si>
  <si>
    <t xml:space="preserve">               ALUGUÉIS</t>
  </si>
  <si>
    <t xml:space="preserve">          RECEITAS DE VALORES MOBILIÁRIOS</t>
  </si>
  <si>
    <t xml:space="preserve">               REMUNERAÇÃO DE DEPÓSITOS BANCÁRIOS</t>
  </si>
  <si>
    <t xml:space="preserve">     RECEITA DE SERVIÇOS</t>
  </si>
  <si>
    <t xml:space="preserve">          SERVIÇOS DE TRANSPORTE</t>
  </si>
  <si>
    <t xml:space="preserve">               RECEITAS DE TERMINAIS RODOVIÁRIOS</t>
  </si>
  <si>
    <t>416001300000</t>
  </si>
  <si>
    <t>416001301000</t>
  </si>
  <si>
    <t>416001302000</t>
  </si>
  <si>
    <t>417000000000</t>
  </si>
  <si>
    <t>417200000000</t>
  </si>
  <si>
    <t>417210000000</t>
  </si>
  <si>
    <t>417210100000</t>
  </si>
  <si>
    <t>417210102000</t>
  </si>
  <si>
    <t>417210105000</t>
  </si>
  <si>
    <t>417212200000</t>
  </si>
  <si>
    <t>417212211000</t>
  </si>
  <si>
    <t>417212220000</t>
  </si>
  <si>
    <t>417212270000</t>
  </si>
  <si>
    <t>417213300000</t>
  </si>
  <si>
    <t>417213301000</t>
  </si>
  <si>
    <t>417213302000</t>
  </si>
  <si>
    <t>417213309000</t>
  </si>
  <si>
    <t>417213309001</t>
  </si>
  <si>
    <t>417213309002</t>
  </si>
  <si>
    <t>417213309003</t>
  </si>
  <si>
    <t>417213309004</t>
  </si>
  <si>
    <t>417213309005</t>
  </si>
  <si>
    <t>417213309006</t>
  </si>
  <si>
    <t>417213309007</t>
  </si>
  <si>
    <t>417213309008</t>
  </si>
  <si>
    <t>417213309009</t>
  </si>
  <si>
    <t>417213400000</t>
  </si>
  <si>
    <t>417213400001</t>
  </si>
  <si>
    <t>417213400002</t>
  </si>
  <si>
    <t>417213400003</t>
  </si>
  <si>
    <t>417213400004</t>
  </si>
  <si>
    <t>417213400005</t>
  </si>
  <si>
    <t>417213500000</t>
  </si>
  <si>
    <t>417213501000</t>
  </si>
  <si>
    <t>417213502000</t>
  </si>
  <si>
    <t>417213503000</t>
  </si>
  <si>
    <t>417213504000</t>
  </si>
  <si>
    <t>417213599000</t>
  </si>
  <si>
    <t>417213599001</t>
  </si>
  <si>
    <t>417213600000</t>
  </si>
  <si>
    <t>417219900000</t>
  </si>
  <si>
    <t>417219900001</t>
  </si>
  <si>
    <t>417220000000</t>
  </si>
  <si>
    <t>417220100000</t>
  </si>
  <si>
    <t>417220101000</t>
  </si>
  <si>
    <t>417220102000</t>
  </si>
  <si>
    <t>417220103000</t>
  </si>
  <si>
    <t>417220104000</t>
  </si>
  <si>
    <t>417220113000</t>
  </si>
  <si>
    <t>417223300000</t>
  </si>
  <si>
    <t>417223300001</t>
  </si>
  <si>
    <t>417229900000</t>
  </si>
  <si>
    <t>417229901000</t>
  </si>
  <si>
    <t>417240000000</t>
  </si>
  <si>
    <t>417240100000</t>
  </si>
  <si>
    <t>417600000000</t>
  </si>
  <si>
    <t xml:space="preserve">          SERVIÇOS ADMINISTRATIVOS</t>
  </si>
  <si>
    <t xml:space="preserve">               SERVIÇOS DE INSCRIÇÃO EM CONCURSOS PÚBLICOS</t>
  </si>
  <si>
    <t xml:space="preserve">               SERVIÇOS DE VENDAS DE EDITAIS</t>
  </si>
  <si>
    <t xml:space="preserve">     TRANSFERÊNCIAS CORRENTES</t>
  </si>
  <si>
    <t xml:space="preserve">          TRANSFERÊNCIAS INTERGOVERNAMENTAIS</t>
  </si>
  <si>
    <t xml:space="preserve">               TRANSFERÊNCIAS DA UNIÃO</t>
  </si>
  <si>
    <t xml:space="preserve">                    PARTICIPAÇÃO NA RECEITA DA UNIÃO</t>
  </si>
  <si>
    <t xml:space="preserve">                         COTA-PARTE DO FUNDO DE PARTICIPAÇÃO DOS MUNICÍPIOS</t>
  </si>
  <si>
    <t xml:space="preserve">                         COTA-PARTE IMPOSTO S/ PROPRIEDADE TERRITORIAL RURAL</t>
  </si>
  <si>
    <t xml:space="preserve">                    TRANSF. DA COMPENS. FINANCEIRA PELA EXPLORAÇÃO DE RECURSOS NATURAIS</t>
  </si>
  <si>
    <t xml:space="preserve">                         COTA-PARTE DA COMP. FINANC. DE REC. HÍDRICOS</t>
  </si>
  <si>
    <t xml:space="preserve">                         COTA-PARTE DA COMP. FINANC. DE REC. MINERAIS</t>
  </si>
  <si>
    <t xml:space="preserve">                         COTA-PARTE DO FUNDO ESPECIAL DO PETRÓLEO - FEP</t>
  </si>
  <si>
    <t xml:space="preserve">                         PISO DE ATENÇÃO BÁSICA - FIXO E VARIÁVEL</t>
  </si>
  <si>
    <t xml:space="preserve">                         TRANSFERÊNCIAS DE ALTA E MÉDIA COMPLEXIDADE</t>
  </si>
  <si>
    <t xml:space="preserve">                    TRANSF. DE RECURSOS DO FUNDO NACIONAL DE ASSISTÊNCIA SOCIAL - FNAS</t>
  </si>
  <si>
    <t xml:space="preserve">                         PSB - PISO BÁSICO DE TRANSIÇÃO (AMA - CRECHES)</t>
  </si>
  <si>
    <t xml:space="preserve">                         PSE - PISO DE TRANSIÇÃO DE MÉDIA COMPLEXIDADE (APAE)</t>
  </si>
  <si>
    <t xml:space="preserve">                         PSE - MC PETI BOLSA RURAL</t>
  </si>
  <si>
    <t xml:space="preserve">                         PSE - MC PETI JORNADA</t>
  </si>
  <si>
    <t xml:space="preserve">                         RECURSO IGD/QG - PROGRAMA BOLSA FAMÍLIA NO AMBITO MUNICIPAL</t>
  </si>
  <si>
    <t xml:space="preserve">                    TRANSF. DE RECURSOS DO FUNDO  NAC. DO DESENV. DA EDUCAÇÃO - FNDE</t>
  </si>
  <si>
    <t xml:space="preserve">                         TRANSF. DO SALÁRIO-EDUCAÇÃO</t>
  </si>
  <si>
    <t xml:space="preserve">                    OUTRAS TRANSFERÊNCIAS DA UNIÃO</t>
  </si>
  <si>
    <t xml:space="preserve">                         AUXÍLIO FINANCEIRO PARA O FOMENTO DAS EXPORTAÇÕES - FEX</t>
  </si>
  <si>
    <t xml:space="preserve">                    PARTICIPAÇÃO NA RECEITA DOS ESTADOS</t>
  </si>
  <si>
    <t xml:space="preserve">                         COTA PARTE DO ICMS</t>
  </si>
  <si>
    <t xml:space="preserve">                         COTA PARTE DO IPVA</t>
  </si>
  <si>
    <t xml:space="preserve">                          ICMS - FUNDAP</t>
  </si>
  <si>
    <t xml:space="preserve">                         COTA PARTE DO IPI</t>
  </si>
  <si>
    <t xml:space="preserve">                    TRANSF. DE RECUR. DO ESTADO P/ PROG. DE SAÚDE - REPASSE FUNDO A FUNDO</t>
  </si>
  <si>
    <t xml:space="preserve">                         FARMÁCIA BÁSICA - COMPLEMENTAÇÃO DO ESTADO</t>
  </si>
  <si>
    <t xml:space="preserve">                    OUTRAS TRANSFERÊNCIAS DOS ESTADOS</t>
  </si>
  <si>
    <t xml:space="preserve">                         COTA-PARTE ROYALTIES - LEI ESTADUAL Nº 8.308/06 ART. 2º</t>
  </si>
  <si>
    <t xml:space="preserve">          TRANSFERÊNCIAS DE CONVÊNIOS</t>
  </si>
  <si>
    <t xml:space="preserve">               TRANSFERÊNCIAS MULTIGOVERNAMENTAIS</t>
  </si>
  <si>
    <t xml:space="preserve">                    TRANSFERÊNCIAS DE RECURSOS DO FUNDEB</t>
  </si>
  <si>
    <t xml:space="preserve">               TRANSFERÊNCIAS DOS ESTADOS</t>
  </si>
  <si>
    <t>417610000000</t>
  </si>
  <si>
    <t>417619900000</t>
  </si>
  <si>
    <t>417619900001</t>
  </si>
  <si>
    <t>417620000000</t>
  </si>
  <si>
    <t>417620200000</t>
  </si>
  <si>
    <t>417620200001</t>
  </si>
  <si>
    <t>417629900000</t>
  </si>
  <si>
    <t>417629900001</t>
  </si>
  <si>
    <t>417629900002</t>
  </si>
  <si>
    <t>419000000000</t>
  </si>
  <si>
    <t xml:space="preserve">               TRANSF. CONVÊNIOS DA UNIÃO E SUAS ENTIDADES</t>
  </si>
  <si>
    <t xml:space="preserve">                    OUTRAS TRANSFERÊNCIAS DE CONVÊNIOS DA UNIÃO</t>
  </si>
  <si>
    <t xml:space="preserve">                         MC/ECT - AGÊNCIA DO CORREIO COMUNITÁRIO</t>
  </si>
  <si>
    <t xml:space="preserve">               TRANSF. DE CONV. DOS ESTADOS, DF E DE SUAS ENTIDADES</t>
  </si>
  <si>
    <t xml:space="preserve">                    TRANSF DE CONV DOS ESTADOS DEST. A PROG. DE EDUCAÇÃO</t>
  </si>
  <si>
    <t xml:space="preserve">                         CONVÊNIO SEDU - TRANSPORTE ESCOLAR DE ENSINO FUNDAMENTAL</t>
  </si>
  <si>
    <t xml:space="preserve">                    OUTRAS TRANSF. DE CONV. DOS ESTADOS</t>
  </si>
  <si>
    <t xml:space="preserve">                         CONVÊNIO SETAS - MANUTENÇÃO DO SUAS</t>
  </si>
  <si>
    <t xml:space="preserve">     OUTRAS RECEITAS CORRENTES</t>
  </si>
  <si>
    <t>419100000000</t>
  </si>
  <si>
    <t>419110000000</t>
  </si>
  <si>
    <t>419113800000</t>
  </si>
  <si>
    <t>419113900000</t>
  </si>
  <si>
    <t>419114000000</t>
  </si>
  <si>
    <t>419119900000</t>
  </si>
  <si>
    <t>419119900001</t>
  </si>
  <si>
    <t>419130000000</t>
  </si>
  <si>
    <t xml:space="preserve">          MULTAS E JUROS DE MORA</t>
  </si>
  <si>
    <t xml:space="preserve">               MULTAS E JUROS DE MORA DOS TRIBUTOS</t>
  </si>
  <si>
    <t xml:space="preserve">                    MULTAS E JUROS DE MORA DO IMPOSTO S. A TRANSF DE BENS IMÓVEIS - ITBI</t>
  </si>
  <si>
    <t xml:space="preserve">                    MULTAS E JUROS DE MORA DO IMPOSTO SOBRE SERVIÇOS - ISS</t>
  </si>
  <si>
    <t xml:space="preserve">               MULTAS E JUROS DE MORA DA DÍVIDA ATIVA DOS TRIBUTOS</t>
  </si>
  <si>
    <t>419131100000</t>
  </si>
  <si>
    <t>419131200000</t>
  </si>
  <si>
    <t>419131300000</t>
  </si>
  <si>
    <t>419133500000</t>
  </si>
  <si>
    <t>419139900000</t>
  </si>
  <si>
    <t>419150000000</t>
  </si>
  <si>
    <t>419159900000</t>
  </si>
  <si>
    <t>419190000000</t>
  </si>
  <si>
    <t>419199900000</t>
  </si>
  <si>
    <t>419200000000</t>
  </si>
  <si>
    <t>419220000000</t>
  </si>
  <si>
    <t>419229900000</t>
  </si>
  <si>
    <t>419229999000</t>
  </si>
  <si>
    <t xml:space="preserve">                    MULTAS E JUROS DE MORA DA DÍVIDA ATIVA SOBRE IPTU</t>
  </si>
  <si>
    <t xml:space="preserve">                    MULTAS E JUROS DE MORA DA DÍVIDA ATIVA SOBRE ITBI</t>
  </si>
  <si>
    <t xml:space="preserve">                    MULTAS E JUROS DE MORA DA DÍVIDA ATIVA SOBRE ISS</t>
  </si>
  <si>
    <t xml:space="preserve">                    MULTAS E JUROS DE MORA DA DÍVIDA ATIVA TAXA DE FISC. E VIG. SANITÁRIA</t>
  </si>
  <si>
    <t xml:space="preserve">                    MULTAS E JUROS DE MORA DA DÍVIDA ATIVA DE OUTROS TRIBUTOS</t>
  </si>
  <si>
    <t xml:space="preserve">               MULTAS E JUROS DE MORA DA DÍV. ATIVA DE OUTRAS RECEITAS</t>
  </si>
  <si>
    <t xml:space="preserve">                    OUTRAS MULTAS E JUROS DE MORA DA DÍVIDA ATIVA DE OUTRAS RECEITAS</t>
  </si>
  <si>
    <t xml:space="preserve">               MULTAS DE OUTRAS ORIGENS</t>
  </si>
  <si>
    <t xml:space="preserve">                    OUTRAS MULTAS</t>
  </si>
  <si>
    <t xml:space="preserve">          INDENIZAÇÕES E RESTITUIÇÕES</t>
  </si>
  <si>
    <t xml:space="preserve">               RESTITUIÇÕES</t>
  </si>
  <si>
    <t xml:space="preserve">                    OUTRAS RESTITUIÇÕES</t>
  </si>
  <si>
    <t xml:space="preserve">                         DIVERSAS RESTITUIÇÕES</t>
  </si>
  <si>
    <t>419300000000</t>
  </si>
  <si>
    <t>419310000000</t>
  </si>
  <si>
    <t>419311100000</t>
  </si>
  <si>
    <t>419311200000</t>
  </si>
  <si>
    <t>419311300000</t>
  </si>
  <si>
    <t>419319900000</t>
  </si>
  <si>
    <t>419319999000</t>
  </si>
  <si>
    <t>419319999001</t>
  </si>
  <si>
    <t>419320000000</t>
  </si>
  <si>
    <t>419329900000</t>
  </si>
  <si>
    <t>419900000000</t>
  </si>
  <si>
    <t>419909900000</t>
  </si>
  <si>
    <t>419909999000</t>
  </si>
  <si>
    <t>419909999001</t>
  </si>
  <si>
    <t>419909999002</t>
  </si>
  <si>
    <t>419909999003</t>
  </si>
  <si>
    <t>419909999004</t>
  </si>
  <si>
    <t>419909999005</t>
  </si>
  <si>
    <t>419909999006</t>
  </si>
  <si>
    <t>419909999007</t>
  </si>
  <si>
    <t>419909999008</t>
  </si>
  <si>
    <t>419909999009</t>
  </si>
  <si>
    <t>419909999010</t>
  </si>
  <si>
    <t>419909999011</t>
  </si>
  <si>
    <t>419909999012</t>
  </si>
  <si>
    <t xml:space="preserve">          RECEITA DA DÍVIDA ATIVA</t>
  </si>
  <si>
    <t xml:space="preserve">               RECEITA DA DÍVIDA ATIVA TRIBUTÁRIA</t>
  </si>
  <si>
    <t xml:space="preserve">                    RECEITA DA DIVIDA ATIVA SOBRE IPTU</t>
  </si>
  <si>
    <t xml:space="preserve">                    RECEITA DA DIVIDA ATIVA DO IMPOSTO S/ A TRANSM. BENS IMÓVEIS - ITBI</t>
  </si>
  <si>
    <t xml:space="preserve">                    RECEITA DA DÍVIDA ATIVA DO IMPOSTO SOBRE SERVIÇOS - ISS</t>
  </si>
  <si>
    <t xml:space="preserve">               RECEITA DA DÍVIDA ATIVA NÃO TRIBUTÁRIA</t>
  </si>
  <si>
    <t xml:space="preserve">                    REC. DA DÍVIDA ATIVA NÃO TRIBUTÁRIA DE OUTRAS RECEITAS</t>
  </si>
  <si>
    <t xml:space="preserve">          RECEITAS DIVERSAS</t>
  </si>
  <si>
    <t xml:space="preserve">               OUTRAS RECEITAS</t>
  </si>
  <si>
    <t xml:space="preserve">                    DIVERSAS RECEITAS</t>
  </si>
  <si>
    <t xml:space="preserve">                         MENSALIDADES DE CASAS POPULARES</t>
  </si>
  <si>
    <t xml:space="preserve">                         SELOS DA VIGILÂNCIA SANITÁRIA</t>
  </si>
  <si>
    <t xml:space="preserve">                         FUNDECC - FUNDO DE DESENVOLVIMENTO DA CULTURA DE CASTELO</t>
  </si>
  <si>
    <t xml:space="preserve">                         MENSALIDADES DOS TERRENOS DOS CONJUNTOS HABITACIONAIS</t>
  </si>
  <si>
    <t xml:space="preserve">                         SEGURO DAS CASAS JARDIM PRIMAVERA</t>
  </si>
  <si>
    <t xml:space="preserve">                         RECEITA EXTRUSORA (FÁBRICA DE CANOS)</t>
  </si>
  <si>
    <t xml:space="preserve">                         RECEITA DO GINÁSIO DE ESPORTES E DO FUNDO MUNICIPAL DE ESPORTES</t>
  </si>
  <si>
    <t xml:space="preserve">                         RECEITA NEAC</t>
  </si>
  <si>
    <t xml:space="preserve">                         RECEITA DA FESTA DE CORPUS CHRISTI E DO FUNDO MUNICIPAL DO TURISMO</t>
  </si>
  <si>
    <t xml:space="preserve">                         RECEITA DA EXPOSIÇÃO AGROPECUÁRIA DE CASTELO</t>
  </si>
  <si>
    <t xml:space="preserve">                         RECEITA DA RETRO DO PRONAF</t>
  </si>
  <si>
    <t xml:space="preserve">                         RECEITA DO CAMINHÃO (4021) DO PRONAF</t>
  </si>
  <si>
    <t>419909999013</t>
  </si>
  <si>
    <t>419909999014</t>
  </si>
  <si>
    <t>419909999099</t>
  </si>
  <si>
    <t>420000000000</t>
  </si>
  <si>
    <t>422000000000</t>
  </si>
  <si>
    <t>422100000000</t>
  </si>
  <si>
    <t>422190000000</t>
  </si>
  <si>
    <t>PREFEITURA MUNICIPAL DE CASTELO - ES</t>
  </si>
  <si>
    <t>422200000000</t>
  </si>
  <si>
    <t>422290000000</t>
  </si>
  <si>
    <t>424000000000</t>
  </si>
  <si>
    <t>424700000000</t>
  </si>
  <si>
    <t>424710000000</t>
  </si>
  <si>
    <t>424710100000</t>
  </si>
  <si>
    <t>424710200000</t>
  </si>
  <si>
    <t>424710300000</t>
  </si>
  <si>
    <t>RECEITAS DE CAPITAL</t>
  </si>
  <si>
    <t>419909999015</t>
  </si>
  <si>
    <t>419909999016</t>
  </si>
  <si>
    <t>419909999017</t>
  </si>
  <si>
    <t xml:space="preserve">                         RECEITA DO TRATOR PÓLO AGRÍCOLA</t>
  </si>
  <si>
    <t xml:space="preserve">                         DOAÇÕES AO FUNDO DA INFÂNCIA E ADOLESCÊNCIA - FIA</t>
  </si>
  <si>
    <t xml:space="preserve">                         TRATOR POLO AGRICOLA LIMOEIRO</t>
  </si>
  <si>
    <t xml:space="preserve">                         TRATOR POLO AGRICOLA PATRIMONIO DO OURO</t>
  </si>
  <si>
    <t xml:space="preserve">                         TRATOR POLO AGRICOLA PONTÕES</t>
  </si>
  <si>
    <t xml:space="preserve">                         DIVERSAS RECEITAS</t>
  </si>
  <si>
    <t xml:space="preserve">     ALIENAÇÃO DE BENS</t>
  </si>
  <si>
    <t xml:space="preserve">          ALIENAÇÃO DE BENS MÓVEIS</t>
  </si>
  <si>
    <t xml:space="preserve">               ALIENAÇÃO DE OUTROS BENS MÓVEIS</t>
  </si>
  <si>
    <t xml:space="preserve">          ALIENAÇÃO DE BENS IMÓVEIS</t>
  </si>
  <si>
    <t xml:space="preserve">               ALIENAÇÃO DE OUTROS BENS IMÓVEIS</t>
  </si>
  <si>
    <t xml:space="preserve">     TRANSFERÊNCIAS DE CAPITAL</t>
  </si>
  <si>
    <t xml:space="preserve">                    TRANSFERÊNCIAS DE RECURSOS DO SUS</t>
  </si>
  <si>
    <t>424710500000</t>
  </si>
  <si>
    <t>424719900000</t>
  </si>
  <si>
    <t>424720000000</t>
  </si>
  <si>
    <t>424720100000</t>
  </si>
  <si>
    <t>424720500000</t>
  </si>
  <si>
    <t xml:space="preserve">                    OUTRAS TRANSFERÊNCIAS DE CONVÊNIO DA UNIÃO</t>
  </si>
  <si>
    <t xml:space="preserve">               TRANSFERÊNCIAS DE CONVÊNIOS DOS ESTADOS, DF, E SUAS ENTIDADES</t>
  </si>
  <si>
    <t xml:space="preserve">                    TRANSFERÊNCIA DE CONVÊNIOS DOS ESTADOS PARA O SUS</t>
  </si>
  <si>
    <t>490000000000</t>
  </si>
  <si>
    <t>497000000000</t>
  </si>
  <si>
    <t>497200000000</t>
  </si>
  <si>
    <t>497210000000</t>
  </si>
  <si>
    <t>497210100000</t>
  </si>
  <si>
    <t>497210102000</t>
  </si>
  <si>
    <t>497210105000</t>
  </si>
  <si>
    <t>497213600000</t>
  </si>
  <si>
    <t>497220000000</t>
  </si>
  <si>
    <t>497220100000</t>
  </si>
  <si>
    <t>497220101000</t>
  </si>
  <si>
    <t>497220102000</t>
  </si>
  <si>
    <t>497220102100</t>
  </si>
  <si>
    <t>497220103000</t>
  </si>
  <si>
    <t>497220104000</t>
  </si>
  <si>
    <t>DEDUÇÃO DA RECEITA CORRENTE</t>
  </si>
  <si>
    <t xml:space="preserve">     DEDUÇÃO DA RECEITA DE TRANSFERÊNCIA</t>
  </si>
  <si>
    <t xml:space="preserve">          DEDUÇÃO DA RECEITA DE TRANSFERÊNCIA INTERGOVERNAMENTAL</t>
  </si>
  <si>
    <t xml:space="preserve">               DEDUÇÃO DA RECEITA DE TRANSFERÊNCIA DA UNIÃO</t>
  </si>
  <si>
    <t xml:space="preserve">                    DEDUÇÃO DA RECEITA DE TRANSFERÊNCIA DA UNIÃO</t>
  </si>
  <si>
    <t xml:space="preserve">                         DEDUÇÃO DA RECEITA DO FPM - FUNDEB E REDUTOR FINANCEIRO</t>
  </si>
  <si>
    <t xml:space="preserve">                         DEDUÇÃO DA RECEITA PARA FORMAÇÃO DO FUNDEB - ITR</t>
  </si>
  <si>
    <t xml:space="preserve">               DEDUÇÃO DAS RECEITAS DE TRANSFERÊNCIA DOS ESTADOS</t>
  </si>
  <si>
    <t xml:space="preserve">                    DEDUÇÃO DAS RECEITAS DE TRANSFERÊNCIA DOS ESTADOS</t>
  </si>
  <si>
    <t xml:space="preserve">                         DEDUÇÃO DA RECEITA PARA FORMAÇÃO DO FUNDEB - ICMS</t>
  </si>
  <si>
    <t xml:space="preserve">                         DEDUÇÃO DA RECEITA PARA FORMAÇÃO DO FUNDEB - IPVA</t>
  </si>
  <si>
    <t xml:space="preserve">                              DEDUÇÃO DA RECEITA PARA FORMAÇÃO DO FUNDEB - IPVA</t>
  </si>
  <si>
    <t xml:space="preserve">                         DEDUÇÃO DA RECEITA PARA FORMAÇÃO DO FUNDEB - ICMS FUNDAP</t>
  </si>
  <si>
    <t xml:space="preserve">              IMPOSTO SOBRE A PRODUÇÃO E A CIRCULAÇÃO</t>
  </si>
  <si>
    <t xml:space="preserve">                   IMPOSTO SOBRE SERVIÇOS DE QUALQUER NATUREZA</t>
  </si>
  <si>
    <t xml:space="preserve">                    OUTRAS TAXAS PELO EXERCÍCIO DE PODER DE POLÍCIA </t>
  </si>
  <si>
    <t xml:space="preserve">                         TAXA PARA O EXERCÍCIO DO COM. AMBULANTE OU EVENTUAL</t>
  </si>
  <si>
    <t xml:space="preserve">                         TAXA PARA PARCELAMENTO DE SOLO</t>
  </si>
  <si>
    <t xml:space="preserve">                         OUTRAS TAXAS PELO EXERCÍCIO DO PODER DE POLÍCIA</t>
  </si>
  <si>
    <t xml:space="preserve">                         TAXA DE EXPEDIENTE</t>
  </si>
  <si>
    <t xml:space="preserve">                         OUTRAS TAXAS PELA PRESTAÇÃO DE SERVIÇOS</t>
  </si>
  <si>
    <t xml:space="preserve">                              TAXA DE COLETA DE LIXO</t>
  </si>
  <si>
    <t xml:space="preserve">                             OUTRAS TAXAS PELA PRESTAÇÃO DE SERVIÇOS</t>
  </si>
  <si>
    <t xml:space="preserve">                         OUTROS PROGRAMAS FINANCIADOS POR TRANSFERÊNCIAS FUNDO A FUNDO</t>
  </si>
  <si>
    <t xml:space="preserve">                              VIGILÂNCIA SANITÁRIA - PAB VARIÁVEL</t>
  </si>
  <si>
    <t xml:space="preserve">                              EPIDEMIOLOGIA E CONTROLE DE DOENÇAS - PAB VARIÁVEL</t>
  </si>
  <si>
    <t xml:space="preserve">                              PROGRAMA SAÚDE DA FAMÍLIA (PSF) - PAB VARIÁVEL</t>
  </si>
  <si>
    <t xml:space="preserve">                              PROGRAMA AGENTES COMUNITÁRIOS DE SAÚDE (PACS) - PAB VARIÁVEL</t>
  </si>
  <si>
    <t xml:space="preserve">                              AÇÕES ESTRATÉGICAS - PAB VARIÁVEL</t>
  </si>
  <si>
    <t xml:space="preserve">                              FARMÁCIA BÁSICA - PAB VARIÁVEL</t>
  </si>
  <si>
    <t xml:space="preserve">                              INCENTIVO À SAÚDE BUCAL - PAB VARIÁVEL</t>
  </si>
  <si>
    <t xml:space="preserve">                              MEDICAMENTOS DOS GRUPOS DE HIPERTENSÃO, DIABETES, ASMA E RINITE</t>
  </si>
  <si>
    <t xml:space="preserve">                         OUTRAS TRANSF. DIRETAS DO FNDE</t>
  </si>
  <si>
    <t xml:space="preserve">                              PROGRAMA NACIONAL DE ALIMENTAÇÃO DAS CRECHES - PNAC</t>
  </si>
  <si>
    <t xml:space="preserve">                    TRANSFERÊNCIA FINANCEIRA DO ICMS-DESONERAÇÃO - L.C. Nº 87/96</t>
  </si>
  <si>
    <t xml:space="preserve">                    MULTAS E JUROS DE MORA DE OUTROS TRIBUTOS</t>
  </si>
  <si>
    <t xml:space="preserve">                         MULTAS E JUROS DE MORA DE OUTROS TRIBUTOS (TAXAS E CONTRIBUIÇÕES)</t>
  </si>
  <si>
    <t xml:space="preserve">                    RECEITA DÍVIDA ATIVA - OUTROS TRIBUTOS</t>
  </si>
  <si>
    <t xml:space="preserve">                         RECEITA DÍVIDA ATIVA - DEMAIS TRIBUTOS</t>
  </si>
  <si>
    <t xml:space="preserve">                              RECEITA DÍVIDA ATIVA - DEMAIS TRIBUTOS (TAXAS E CONTRIBUIÇÕES)</t>
  </si>
  <si>
    <t xml:space="preserve">                         DEDUÇÃO DA RECEITA PARA FORMAÇÃO DO FUNDEB - IPI</t>
  </si>
  <si>
    <t>ESTUDOS E ESTIMATIVAS DA RECEITA MUNICIPAL PARA O EXERCÍCIO DE 2008</t>
  </si>
  <si>
    <t>CONFORME § 3° DO ART. 12 DA LEI COMPLEMENTAR N° 101/2000</t>
  </si>
  <si>
    <t>CLEONE GOMES DO NASCIMENTO</t>
  </si>
  <si>
    <t>Prefeito Municipal</t>
  </si>
  <si>
    <t>ALEXANDER FERRÃO</t>
  </si>
  <si>
    <t>FERNANDA BISSOLI</t>
  </si>
  <si>
    <t>Secretário Municipal de Finanças</t>
  </si>
  <si>
    <t>Contadora CRC-ES n° 012549/O-1</t>
  </si>
  <si>
    <t>Castelo - ES, 30 de setembro de 2007.</t>
  </si>
  <si>
    <t xml:space="preserve">                         PROTEÇÃO SOCIAL ESPECIAL PETI BOLSA - EMPB</t>
  </si>
  <si>
    <t xml:space="preserve">                         RECURSO BOLSA FAMÍLIA</t>
  </si>
  <si>
    <t>417213400006</t>
  </si>
  <si>
    <t>417213400007</t>
  </si>
  <si>
    <t>417213400008</t>
  </si>
  <si>
    <t>417213599002</t>
  </si>
  <si>
    <t xml:space="preserve">                              PROGRAMA DE EDUCAÇÃO DE JOVENS E ADULTOS - PEJA</t>
  </si>
  <si>
    <t>417619900002</t>
  </si>
  <si>
    <t xml:space="preserve">                         CONVÊNIO 049/2006 REVAS/BPC LOAS 5ª ETAPA</t>
  </si>
  <si>
    <t>419909999018</t>
  </si>
  <si>
    <t xml:space="preserve">                         EDITAIS DE LICITAÇÃO</t>
  </si>
  <si>
    <t>419909999019</t>
  </si>
  <si>
    <t xml:space="preserve">                         TARIFAS RODOVIÁRIAS</t>
  </si>
  <si>
    <t>419909999020</t>
  </si>
  <si>
    <t xml:space="preserve">                         RECEITA CONTA DE ENERGIA DA SECRETARIA MUN. AGRICULTURA</t>
  </si>
  <si>
    <t>424729900000</t>
  </si>
  <si>
    <t xml:space="preserve">                    OUTRAS TRANSFERÊNCIAS DE CONVÊNIO DOS ESTADOS</t>
  </si>
  <si>
    <t xml:space="preserve">                   IMPOSTO S/ TRANSM. INTER VIVOS DE BENS IMÓVEIS E DE DIR. REAIS S/ IMÓVEIS</t>
  </si>
  <si>
    <t xml:space="preserve">                        IMPOSTO S/ TRANS. INTER VIVOS DE BENS IMÓVEIS E DE DIR. REAIS S/ IMÓVEIS</t>
  </si>
  <si>
    <t xml:space="preserve">                    TRANSF. DE RECURSOS DO SIST. ÚNICO DE SAÚDE-SUS REP. FUNDO A FUNDO</t>
  </si>
  <si>
    <t xml:space="preserve">                         TRANSF. DIRETAS FNDE REF. PROG. DINHEIRO DIRETO NA ESCOLA - PDDE</t>
  </si>
  <si>
    <t xml:space="preserve">                         TRANSF. DIRETAS DO FNDE REF. PROG. NAC. ALIMENT. ESCOLAR - PNAE</t>
  </si>
  <si>
    <t xml:space="preserve">                         TRANSF. DIR. FNDE REF. PROG. NAC. APOIO TRANSP. ESCOLAR - PNATE</t>
  </si>
  <si>
    <t xml:space="preserve">                         COTA PARTE DA CONTRIB. DE INTERVENÇÃO NO DOMÍNIO ECONÔMICO (CIDE)</t>
  </si>
  <si>
    <t xml:space="preserve">                         CONV. 006/2007 - ES - SETUR - FESTA DA 79º EMANC. POL.-ADM. DE CASTELO</t>
  </si>
  <si>
    <t xml:space="preserve">                    MULTAS E JUROS DE MORA DO IMPOSTO S. A PROP. TERRIT. URBANA - IPTU</t>
  </si>
  <si>
    <t xml:space="preserve">                    TRANSF. DE CONVÊNIOS DA UNIÃO DESTINADOS A PROG. DE EDUCAÇÃO</t>
  </si>
  <si>
    <t xml:space="preserve">                    TRANSF. DE CONVÊNIOS DA UNIÃO DESTINADOS A PROG. DE SAN. BÁSICO</t>
  </si>
  <si>
    <t xml:space="preserve">                    TRANSF. CONV. DA UNIÃO DEST. PROG. INFRA-ESTRUTURA EM TRANSP.</t>
  </si>
  <si>
    <t xml:space="preserve">                    TRANSF. DE CONV. DOS EST. DEST. A PROG. DE INFRA-ESTRUTURA EM TRANSP.</t>
  </si>
  <si>
    <t xml:space="preserve">                    DEDUÇÃO DA REC.FORMAÇÃO DO FUNDEB - ICMS-DESONERAÇÃO - L.C. Nº 87/96</t>
  </si>
  <si>
    <t xml:space="preserve">                         PROTEÇÃO SOCIAL BÁSICA AO IDOSO</t>
  </si>
  <si>
    <t>417213599003</t>
  </si>
  <si>
    <t xml:space="preserve">                              ALFABETIZAÇÃO SOLIDÁRIA</t>
  </si>
  <si>
    <t>417213599004</t>
  </si>
  <si>
    <t xml:space="preserve">                              CONVÊNIO 804512-05 PTA</t>
  </si>
  <si>
    <t>417629900003</t>
  </si>
  <si>
    <t xml:space="preserve">                         CONVÊNIO 045/05 (VER. DE BENEF. DE PREST. CONTINUADA) RBPC</t>
  </si>
  <si>
    <t>419909999021</t>
  </si>
  <si>
    <t>424720200000</t>
  </si>
  <si>
    <t xml:space="preserve">                    TRANSF. DE CONVÊNIOS DO ESTADO DESTINADOS A PROG. DE EDUCAÇÃO</t>
  </si>
  <si>
    <t>412000000000</t>
  </si>
  <si>
    <t>412100000000</t>
  </si>
  <si>
    <t>412102900000</t>
  </si>
  <si>
    <t>412102909000</t>
  </si>
  <si>
    <t>412102911000</t>
  </si>
  <si>
    <t xml:space="preserve">     RECEITA DE CONTRIBUIÇÕES</t>
  </si>
  <si>
    <t xml:space="preserve">          CONTRIBUIÇÕES SOCIAIS</t>
  </si>
  <si>
    <t xml:space="preserve">               CONTRIBUIÇÕES PREVIDENCIÁRIAS DO REGIME PRÓPRIO</t>
  </si>
  <si>
    <t xml:space="preserve">                    CONTRIBUIÇÃO DE SERVIDOR INATIVO CIVIL</t>
  </si>
  <si>
    <t xml:space="preserve">                    CONTRIBUIÇÕES DE PENSIONISTA CIVIL</t>
  </si>
  <si>
    <t xml:space="preserve">                         CONV. MUNICIPALIZAÇÃO DO ENSINO FUNDAMENTAL</t>
  </si>
  <si>
    <t xml:space="preserve">                              CENTRO DE ESPECIALIDADES ODONTOLÓGICAS (CEO)</t>
  </si>
  <si>
    <t>sem o concurso</t>
  </si>
  <si>
    <t>411120431001</t>
  </si>
  <si>
    <t xml:space="preserve">                        IMPOSTO DE RENDA RETIDO NAS FONTES SOBRE OS REND. DO TRABALHO - EXECUTIVO</t>
  </si>
  <si>
    <t>411120431002</t>
  </si>
  <si>
    <t xml:space="preserve">                        IMPOSTO DE RENDA RETIDO NAS FONTES SOBRE OS REND. DO TRABALHO - LEGISLATIVO</t>
  </si>
  <si>
    <t xml:space="preserve">                         PROGRAMA SENTINELA</t>
  </si>
  <si>
    <t>sem leilão, concurso</t>
  </si>
  <si>
    <t>iluminação, saúde e ação social</t>
  </si>
  <si>
    <t xml:space="preserve">sobras de 2007 = </t>
  </si>
  <si>
    <t>s/ as sobras de 2007</t>
  </si>
  <si>
    <t>417629900004</t>
  </si>
  <si>
    <t>413250000001</t>
  </si>
  <si>
    <t xml:space="preserve">                    REMUNERAÇÃO DE DEPÓSITOS BANCÁRIOS</t>
  </si>
  <si>
    <t>413250000002</t>
  </si>
  <si>
    <t xml:space="preserve">                    REMUNERAÇÃO DE DEPÓSITOS BANCÁRIOS - FUNDEB</t>
  </si>
  <si>
    <t xml:space="preserve"> Página 1  de 4</t>
  </si>
  <si>
    <t xml:space="preserve"> Página 2  de 4</t>
  </si>
  <si>
    <t xml:space="preserve"> Página 3  de 4</t>
  </si>
  <si>
    <t xml:space="preserve"> Página 4  de 4</t>
  </si>
  <si>
    <t>RECEITA CORRENTE LÍQUIDA (RCL)</t>
  </si>
  <si>
    <t>RCL</t>
  </si>
  <si>
    <t>Castelo - ES, 27 de setembro de 2007.</t>
  </si>
  <si>
    <t>Em valores correntes (R$)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</si>
</sst>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9" fontId="0" fillId="0" borderId="1" xfId="0" applyNumberFormat="1" applyBorder="1" applyAlignment="1">
      <alignment/>
    </xf>
    <xf numFmtId="0" fontId="3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39" fontId="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39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9" fontId="5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39" fontId="0" fillId="0" borderId="1" xfId="0" applyNumberFormat="1" applyFill="1" applyBorder="1" applyAlignment="1">
      <alignment/>
    </xf>
    <xf numFmtId="39" fontId="0" fillId="0" borderId="1" xfId="0" applyNumberFormat="1" applyFont="1" applyFill="1" applyBorder="1" applyAlignment="1">
      <alignment/>
    </xf>
    <xf numFmtId="39" fontId="0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39" fontId="6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9" fontId="7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39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9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76200</xdr:rowOff>
    </xdr:from>
    <xdr:to>
      <xdr:col>1</xdr:col>
      <xdr:colOff>57150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800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69</xdr:row>
      <xdr:rowOff>76200</xdr:rowOff>
    </xdr:from>
    <xdr:to>
      <xdr:col>1</xdr:col>
      <xdr:colOff>66675</xdr:colOff>
      <xdr:row>74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53477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135</xdr:row>
      <xdr:rowOff>76200</xdr:rowOff>
    </xdr:from>
    <xdr:to>
      <xdr:col>0</xdr:col>
      <xdr:colOff>885825</xdr:colOff>
      <xdr:row>140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364700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198</xdr:row>
      <xdr:rowOff>57150</xdr:rowOff>
    </xdr:from>
    <xdr:to>
      <xdr:col>0</xdr:col>
      <xdr:colOff>857250</xdr:colOff>
      <xdr:row>203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2689800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838200</xdr:colOff>
      <xdr:row>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0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135</xdr:row>
      <xdr:rowOff>0</xdr:rowOff>
    </xdr:from>
    <xdr:to>
      <xdr:col>0</xdr:col>
      <xdr:colOff>847725</xdr:colOff>
      <xdr:row>139</xdr:row>
      <xdr:rowOff>228600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364700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198</xdr:row>
      <xdr:rowOff>57150</xdr:rowOff>
    </xdr:from>
    <xdr:to>
      <xdr:col>0</xdr:col>
      <xdr:colOff>866775</xdr:colOff>
      <xdr:row>202</xdr:row>
      <xdr:rowOff>285750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28517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69</xdr:row>
      <xdr:rowOff>38100</xdr:rowOff>
    </xdr:from>
    <xdr:to>
      <xdr:col>0</xdr:col>
      <xdr:colOff>838200</xdr:colOff>
      <xdr:row>73</xdr:row>
      <xdr:rowOff>228600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487150"/>
          <a:ext cx="800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view="pageBreakPreview" zoomScale="80" zoomScaleNormal="75" zoomScaleSheetLayoutView="80" workbookViewId="0" topLeftCell="C1">
      <selection activeCell="G178" sqref="G178"/>
    </sheetView>
  </sheetViews>
  <sheetFormatPr defaultColWidth="9.140625" defaultRowHeight="12.75"/>
  <cols>
    <col min="1" max="1" width="13.57421875" style="0" customWidth="1"/>
    <col min="2" max="2" width="85.421875" style="0" customWidth="1"/>
    <col min="3" max="9" width="16.28125" style="0" customWidth="1"/>
  </cols>
  <sheetData>
    <row r="1" spans="1:9" ht="18">
      <c r="A1" s="46" t="s">
        <v>300</v>
      </c>
      <c r="B1" s="46"/>
      <c r="C1" s="46"/>
      <c r="D1" s="46"/>
      <c r="E1" s="46"/>
      <c r="F1" s="46"/>
      <c r="G1" s="46"/>
      <c r="H1" s="46"/>
      <c r="I1" s="46"/>
    </row>
    <row r="2" spans="1:9" ht="18">
      <c r="A2" s="24"/>
      <c r="B2" s="24"/>
      <c r="C2" s="24"/>
      <c r="D2" s="24"/>
      <c r="E2" s="24"/>
      <c r="F2" s="30" t="s">
        <v>452</v>
      </c>
      <c r="G2" s="30" t="s">
        <v>461</v>
      </c>
      <c r="H2" s="24"/>
      <c r="I2" s="24"/>
    </row>
    <row r="3" spans="1:9" ht="15.75">
      <c r="A3" s="5"/>
      <c r="B3" s="9"/>
      <c r="C3" s="28">
        <f>C11</f>
        <v>29476538.21</v>
      </c>
      <c r="D3" s="28">
        <f>D11</f>
        <v>34049483.85</v>
      </c>
      <c r="F3" s="28">
        <f>F11-F68</f>
        <v>39459758.6</v>
      </c>
      <c r="G3" s="28">
        <f>G11-740000-320000</f>
        <v>45640000</v>
      </c>
      <c r="H3" s="28">
        <f>H11</f>
        <v>53809700</v>
      </c>
      <c r="I3" s="28">
        <f>I11</f>
        <v>64427850</v>
      </c>
    </row>
    <row r="4" spans="1:9" ht="15.75">
      <c r="A4" s="5"/>
      <c r="B4" s="5"/>
      <c r="C4" s="27"/>
      <c r="D4" s="28">
        <f>D3/C3*100-100</f>
        <v>15.513849039602007</v>
      </c>
      <c r="F4" s="28">
        <f>F3/D3*100-100</f>
        <v>15.889447175863708</v>
      </c>
      <c r="G4" s="28">
        <f>G3/F3*100-100</f>
        <v>15.662136868723778</v>
      </c>
      <c r="H4" s="31">
        <f>H3/G3*100-100</f>
        <v>17.90030674846625</v>
      </c>
      <c r="I4" s="31">
        <f>I3/H3*100-100</f>
        <v>19.73278052098412</v>
      </c>
    </row>
    <row r="5" spans="1:9" ht="15.75">
      <c r="A5" s="47" t="s">
        <v>390</v>
      </c>
      <c r="B5" s="47"/>
      <c r="C5" s="47"/>
      <c r="D5" s="47"/>
      <c r="E5" s="47"/>
      <c r="F5" s="47"/>
      <c r="G5" s="47"/>
      <c r="H5" s="47"/>
      <c r="I5" s="47"/>
    </row>
    <row r="6" spans="1:9" ht="12.75">
      <c r="A6" s="39" t="s">
        <v>391</v>
      </c>
      <c r="B6" s="39"/>
      <c r="C6" s="39"/>
      <c r="D6" s="39"/>
      <c r="E6" s="39"/>
      <c r="F6" s="39"/>
      <c r="G6" s="39"/>
      <c r="H6" s="39"/>
      <c r="I6" s="39"/>
    </row>
    <row r="7" spans="1:9" ht="12.75">
      <c r="A7" s="12"/>
      <c r="B7" s="12"/>
      <c r="C7" s="12" t="s">
        <v>472</v>
      </c>
      <c r="D7" s="19">
        <f>D11/C11*100-100</f>
        <v>15.513849039602007</v>
      </c>
      <c r="E7" s="12"/>
      <c r="F7" s="19">
        <f>F11/D11*100-100</f>
        <v>16.476827592204458</v>
      </c>
      <c r="G7" s="20">
        <f>G11/F11*100-100</f>
        <v>17.751599224307938</v>
      </c>
      <c r="H7" s="20">
        <f>H11/G11*100-100</f>
        <v>15.224197002141324</v>
      </c>
      <c r="I7" s="20">
        <f>I11/H11*100-100</f>
        <v>19.73278052098412</v>
      </c>
    </row>
    <row r="8" spans="7:9" ht="12.75">
      <c r="G8" s="48" t="s">
        <v>0</v>
      </c>
      <c r="H8" s="48"/>
      <c r="I8" s="48"/>
    </row>
    <row r="9" spans="1:9" ht="12.75">
      <c r="A9" s="44" t="s">
        <v>1</v>
      </c>
      <c r="B9" s="44" t="s">
        <v>2</v>
      </c>
      <c r="C9" s="45" t="s">
        <v>3</v>
      </c>
      <c r="D9" s="45"/>
      <c r="E9" s="3" t="s">
        <v>4</v>
      </c>
      <c r="F9" s="3" t="s">
        <v>5</v>
      </c>
      <c r="G9" s="45" t="s">
        <v>6</v>
      </c>
      <c r="H9" s="45"/>
      <c r="I9" s="45"/>
    </row>
    <row r="10" spans="1:9" ht="12.75">
      <c r="A10" s="44"/>
      <c r="B10" s="44"/>
      <c r="C10" s="3">
        <v>2005</v>
      </c>
      <c r="D10" s="3">
        <v>2006</v>
      </c>
      <c r="E10" s="45">
        <v>2007</v>
      </c>
      <c r="F10" s="45"/>
      <c r="G10" s="3">
        <v>2008</v>
      </c>
      <c r="H10" s="3">
        <v>2009</v>
      </c>
      <c r="I10" s="3">
        <v>2010</v>
      </c>
    </row>
    <row r="11" spans="1:9" ht="15.75">
      <c r="A11" s="35"/>
      <c r="B11" s="37" t="s">
        <v>471</v>
      </c>
      <c r="C11" s="38">
        <f>C12+C257</f>
        <v>29476538.21</v>
      </c>
      <c r="D11" s="38">
        <f aca="true" t="shared" si="0" ref="D11:I11">D12+D257</f>
        <v>34049483.85</v>
      </c>
      <c r="E11" s="38">
        <f t="shared" si="0"/>
        <v>41814150</v>
      </c>
      <c r="F11" s="38">
        <f t="shared" si="0"/>
        <v>39659758.6</v>
      </c>
      <c r="G11" s="38">
        <f t="shared" si="0"/>
        <v>46700000</v>
      </c>
      <c r="H11" s="38">
        <f t="shared" si="0"/>
        <v>53809700</v>
      </c>
      <c r="I11" s="38">
        <f t="shared" si="0"/>
        <v>64427850</v>
      </c>
    </row>
    <row r="12" spans="1:9" ht="12.75">
      <c r="A12" s="11" t="s">
        <v>7</v>
      </c>
      <c r="B12" s="2" t="s">
        <v>8</v>
      </c>
      <c r="C12" s="10">
        <f>C13+C54+C59+C64+C78+C157</f>
        <v>32417885.19</v>
      </c>
      <c r="D12" s="10">
        <f aca="true" t="shared" si="1" ref="D12:I12">D13+D54+D59+D64+D78+D157</f>
        <v>37270418.13</v>
      </c>
      <c r="E12" s="10">
        <f t="shared" si="1"/>
        <v>45696405</v>
      </c>
      <c r="F12" s="10">
        <f t="shared" si="1"/>
        <v>43771702.4</v>
      </c>
      <c r="G12" s="10">
        <f t="shared" si="1"/>
        <v>52095400</v>
      </c>
      <c r="H12" s="10">
        <f t="shared" si="1"/>
        <v>60953300</v>
      </c>
      <c r="I12" s="10">
        <f t="shared" si="1"/>
        <v>72992450</v>
      </c>
    </row>
    <row r="13" spans="1:9" ht="12.75">
      <c r="A13" s="6" t="s">
        <v>9</v>
      </c>
      <c r="B13" s="1" t="s">
        <v>52</v>
      </c>
      <c r="C13" s="4">
        <f aca="true" t="shared" si="2" ref="C13:I13">C14+C28+C52</f>
        <v>2803114.46</v>
      </c>
      <c r="D13" s="4">
        <f t="shared" si="2"/>
        <v>3653102.69</v>
      </c>
      <c r="E13" s="4">
        <f t="shared" si="2"/>
        <v>4355100</v>
      </c>
      <c r="F13" s="4">
        <f t="shared" si="2"/>
        <v>4077100</v>
      </c>
      <c r="G13" s="4">
        <f t="shared" si="2"/>
        <v>5712500</v>
      </c>
      <c r="H13" s="4">
        <f t="shared" si="2"/>
        <v>6003800</v>
      </c>
      <c r="I13" s="4">
        <f t="shared" si="2"/>
        <v>7386600</v>
      </c>
    </row>
    <row r="14" spans="1:9" ht="12.75">
      <c r="A14" s="6" t="s">
        <v>10</v>
      </c>
      <c r="B14" s="1" t="s">
        <v>53</v>
      </c>
      <c r="C14" s="4">
        <f aca="true" t="shared" si="3" ref="C14:I14">C15+C26</f>
        <v>1515170.0299999998</v>
      </c>
      <c r="D14" s="4">
        <f t="shared" si="3"/>
        <v>2257225.94</v>
      </c>
      <c r="E14" s="4">
        <f t="shared" si="3"/>
        <v>2823200</v>
      </c>
      <c r="F14" s="4">
        <f t="shared" si="3"/>
        <v>2465000</v>
      </c>
      <c r="G14" s="4">
        <f t="shared" si="3"/>
        <v>3031000</v>
      </c>
      <c r="H14" s="4">
        <f t="shared" si="3"/>
        <v>3628200</v>
      </c>
      <c r="I14" s="4">
        <f t="shared" si="3"/>
        <v>4521900</v>
      </c>
    </row>
    <row r="15" spans="1:9" ht="12.75">
      <c r="A15" s="6" t="s">
        <v>11</v>
      </c>
      <c r="B15" s="1" t="s">
        <v>54</v>
      </c>
      <c r="C15" s="4">
        <f>C16+C19+C24</f>
        <v>777797.09</v>
      </c>
      <c r="D15" s="4">
        <f aca="true" t="shared" si="4" ref="D15:I15">D16+D19+D24</f>
        <v>835233.7800000001</v>
      </c>
      <c r="E15" s="4">
        <f t="shared" si="4"/>
        <v>1107200</v>
      </c>
      <c r="F15" s="4">
        <f t="shared" si="4"/>
        <v>1165000</v>
      </c>
      <c r="G15" s="4">
        <f t="shared" si="4"/>
        <v>1471000</v>
      </c>
      <c r="H15" s="4">
        <f t="shared" si="4"/>
        <v>1828200</v>
      </c>
      <c r="I15" s="4">
        <f t="shared" si="4"/>
        <v>2281900</v>
      </c>
    </row>
    <row r="16" spans="1:9" ht="12.75">
      <c r="A16" s="6" t="s">
        <v>12</v>
      </c>
      <c r="B16" s="1" t="s">
        <v>55</v>
      </c>
      <c r="C16" s="4">
        <f aca="true" t="shared" si="5" ref="C16:I16">C17+C18</f>
        <v>299976.64</v>
      </c>
      <c r="D16" s="4">
        <f t="shared" si="5"/>
        <v>410237.79000000004</v>
      </c>
      <c r="E16" s="4">
        <f t="shared" si="5"/>
        <v>488000</v>
      </c>
      <c r="F16" s="4">
        <f t="shared" si="5"/>
        <v>495000</v>
      </c>
      <c r="G16" s="4">
        <f t="shared" si="5"/>
        <v>645000</v>
      </c>
      <c r="H16" s="4">
        <f t="shared" si="5"/>
        <v>806200</v>
      </c>
      <c r="I16" s="4">
        <f t="shared" si="5"/>
        <v>1007700</v>
      </c>
    </row>
    <row r="17" spans="1:9" ht="12.75">
      <c r="A17" s="6" t="s">
        <v>13</v>
      </c>
      <c r="B17" s="1" t="s">
        <v>56</v>
      </c>
      <c r="C17" s="4">
        <v>212816.3</v>
      </c>
      <c r="D17" s="4">
        <v>292961.44</v>
      </c>
      <c r="E17" s="4">
        <v>350000</v>
      </c>
      <c r="F17" s="4">
        <v>350000</v>
      </c>
      <c r="G17" s="4">
        <v>455000</v>
      </c>
      <c r="H17" s="4">
        <v>568700</v>
      </c>
      <c r="I17" s="4">
        <v>710900</v>
      </c>
    </row>
    <row r="18" spans="1:9" ht="12.75">
      <c r="A18" s="6" t="s">
        <v>14</v>
      </c>
      <c r="B18" s="1" t="s">
        <v>57</v>
      </c>
      <c r="C18" s="4">
        <v>87160.34</v>
      </c>
      <c r="D18" s="4">
        <v>117276.35</v>
      </c>
      <c r="E18" s="4">
        <v>138000</v>
      </c>
      <c r="F18" s="4">
        <v>145000</v>
      </c>
      <c r="G18" s="4">
        <v>190000</v>
      </c>
      <c r="H18" s="4">
        <v>237500</v>
      </c>
      <c r="I18" s="4">
        <v>296800</v>
      </c>
    </row>
    <row r="19" spans="1:9" ht="12.75">
      <c r="A19" s="6" t="s">
        <v>15</v>
      </c>
      <c r="B19" s="1" t="s">
        <v>58</v>
      </c>
      <c r="C19" s="4">
        <f>C20+C23</f>
        <v>239833.07</v>
      </c>
      <c r="D19" s="4">
        <f aca="true" t="shared" si="6" ref="D19:I19">D20+D23</f>
        <v>221390.58000000002</v>
      </c>
      <c r="E19" s="4">
        <f t="shared" si="6"/>
        <v>381500</v>
      </c>
      <c r="F19" s="4">
        <f t="shared" si="6"/>
        <v>240000</v>
      </c>
      <c r="G19" s="4">
        <f t="shared" si="6"/>
        <v>310000</v>
      </c>
      <c r="H19" s="4">
        <f t="shared" si="6"/>
        <v>377000</v>
      </c>
      <c r="I19" s="4">
        <f t="shared" si="6"/>
        <v>468000</v>
      </c>
    </row>
    <row r="20" spans="1:9" ht="12.75">
      <c r="A20" s="6" t="s">
        <v>16</v>
      </c>
      <c r="B20" s="1" t="s">
        <v>59</v>
      </c>
      <c r="C20" s="4">
        <f aca="true" t="shared" si="7" ref="C20:I20">C21+C22</f>
        <v>239833.07</v>
      </c>
      <c r="D20" s="4">
        <f t="shared" si="7"/>
        <v>192800.04</v>
      </c>
      <c r="E20" s="4">
        <f t="shared" si="7"/>
        <v>267900</v>
      </c>
      <c r="F20" s="4">
        <f t="shared" si="7"/>
        <v>200000</v>
      </c>
      <c r="G20" s="4">
        <f t="shared" si="7"/>
        <v>260000</v>
      </c>
      <c r="H20" s="4">
        <f t="shared" si="7"/>
        <v>315000</v>
      </c>
      <c r="I20" s="4">
        <f t="shared" si="7"/>
        <v>390000</v>
      </c>
    </row>
    <row r="21" spans="1:9" ht="12.75">
      <c r="A21" s="6" t="s">
        <v>453</v>
      </c>
      <c r="B21" s="29" t="s">
        <v>454</v>
      </c>
      <c r="C21" s="4">
        <v>239833.07</v>
      </c>
      <c r="D21" s="4">
        <v>192800.04</v>
      </c>
      <c r="E21" s="4">
        <v>267900</v>
      </c>
      <c r="F21" s="4">
        <v>200000</v>
      </c>
      <c r="G21" s="4">
        <v>230000</v>
      </c>
      <c r="H21" s="4">
        <v>280000</v>
      </c>
      <c r="I21" s="4">
        <v>350000</v>
      </c>
    </row>
    <row r="22" spans="1:9" ht="12.75">
      <c r="A22" s="6" t="s">
        <v>455</v>
      </c>
      <c r="B22" s="29" t="s">
        <v>456</v>
      </c>
      <c r="C22" s="4">
        <v>0</v>
      </c>
      <c r="D22" s="4">
        <v>0</v>
      </c>
      <c r="E22" s="4">
        <v>0</v>
      </c>
      <c r="F22" s="4">
        <v>0</v>
      </c>
      <c r="G22" s="4">
        <v>30000</v>
      </c>
      <c r="H22" s="4">
        <v>35000</v>
      </c>
      <c r="I22" s="4">
        <v>40000</v>
      </c>
    </row>
    <row r="23" spans="1:9" ht="12.75">
      <c r="A23" s="6" t="s">
        <v>17</v>
      </c>
      <c r="B23" s="1" t="s">
        <v>60</v>
      </c>
      <c r="C23" s="4">
        <v>0</v>
      </c>
      <c r="D23" s="4">
        <v>28590.54</v>
      </c>
      <c r="E23" s="4">
        <v>113600</v>
      </c>
      <c r="F23" s="4">
        <v>40000</v>
      </c>
      <c r="G23" s="4">
        <v>50000</v>
      </c>
      <c r="H23" s="4">
        <v>62000</v>
      </c>
      <c r="I23" s="4">
        <v>78000</v>
      </c>
    </row>
    <row r="24" spans="1:9" ht="12.75">
      <c r="A24" s="6" t="s">
        <v>18</v>
      </c>
      <c r="B24" s="1" t="s">
        <v>416</v>
      </c>
      <c r="C24" s="4">
        <f aca="true" t="shared" si="8" ref="C24:I24">C25</f>
        <v>237987.38</v>
      </c>
      <c r="D24" s="4">
        <f t="shared" si="8"/>
        <v>203605.41</v>
      </c>
      <c r="E24" s="4">
        <f t="shared" si="8"/>
        <v>237700</v>
      </c>
      <c r="F24" s="4">
        <f t="shared" si="8"/>
        <v>430000</v>
      </c>
      <c r="G24" s="4">
        <f t="shared" si="8"/>
        <v>516000</v>
      </c>
      <c r="H24" s="4">
        <f t="shared" si="8"/>
        <v>645000</v>
      </c>
      <c r="I24" s="4">
        <f t="shared" si="8"/>
        <v>806200</v>
      </c>
    </row>
    <row r="25" spans="1:9" ht="12.75">
      <c r="A25" s="6" t="s">
        <v>19</v>
      </c>
      <c r="B25" s="1" t="s">
        <v>417</v>
      </c>
      <c r="C25" s="4">
        <v>237987.38</v>
      </c>
      <c r="D25" s="4">
        <v>203605.41</v>
      </c>
      <c r="E25" s="4">
        <v>237700</v>
      </c>
      <c r="F25" s="4">
        <v>430000</v>
      </c>
      <c r="G25" s="4">
        <v>516000</v>
      </c>
      <c r="H25" s="4">
        <v>645000</v>
      </c>
      <c r="I25" s="4">
        <v>806200</v>
      </c>
    </row>
    <row r="26" spans="1:9" ht="12.75">
      <c r="A26" s="6" t="s">
        <v>20</v>
      </c>
      <c r="B26" s="1" t="s">
        <v>362</v>
      </c>
      <c r="C26" s="4">
        <f aca="true" t="shared" si="9" ref="C26:I26">C27</f>
        <v>737372.94</v>
      </c>
      <c r="D26" s="4">
        <f t="shared" si="9"/>
        <v>1421992.16</v>
      </c>
      <c r="E26" s="4">
        <f t="shared" si="9"/>
        <v>1716000</v>
      </c>
      <c r="F26" s="4">
        <f t="shared" si="9"/>
        <v>1300000</v>
      </c>
      <c r="G26" s="4">
        <f t="shared" si="9"/>
        <v>1560000</v>
      </c>
      <c r="H26" s="4">
        <f t="shared" si="9"/>
        <v>1800000</v>
      </c>
      <c r="I26" s="4">
        <f t="shared" si="9"/>
        <v>2240000</v>
      </c>
    </row>
    <row r="27" spans="1:9" ht="12.75">
      <c r="A27" s="6" t="s">
        <v>21</v>
      </c>
      <c r="B27" s="1" t="s">
        <v>363</v>
      </c>
      <c r="C27" s="4">
        <v>737372.94</v>
      </c>
      <c r="D27" s="4">
        <v>1421992.16</v>
      </c>
      <c r="E27" s="4">
        <v>1716000</v>
      </c>
      <c r="F27" s="22">
        <v>1300000</v>
      </c>
      <c r="G27" s="4">
        <v>1560000</v>
      </c>
      <c r="H27" s="4">
        <v>1800000</v>
      </c>
      <c r="I27" s="4">
        <v>2240000</v>
      </c>
    </row>
    <row r="28" spans="1:9" ht="12.75">
      <c r="A28" s="6" t="s">
        <v>22</v>
      </c>
      <c r="B28" s="1" t="s">
        <v>61</v>
      </c>
      <c r="C28" s="4">
        <f aca="true" t="shared" si="10" ref="C28:I28">C29+C44</f>
        <v>410008.94000000006</v>
      </c>
      <c r="D28" s="4">
        <f t="shared" si="10"/>
        <v>470498.32999999996</v>
      </c>
      <c r="E28" s="4">
        <f t="shared" si="10"/>
        <v>560400</v>
      </c>
      <c r="F28" s="4">
        <f t="shared" si="10"/>
        <v>562100</v>
      </c>
      <c r="G28" s="4">
        <f t="shared" si="10"/>
        <v>681500</v>
      </c>
      <c r="H28" s="4">
        <f t="shared" si="10"/>
        <v>863600</v>
      </c>
      <c r="I28" s="4">
        <f t="shared" si="10"/>
        <v>1050700</v>
      </c>
    </row>
    <row r="29" spans="1:9" ht="12.75">
      <c r="A29" s="6" t="s">
        <v>23</v>
      </c>
      <c r="B29" s="1" t="s">
        <v>62</v>
      </c>
      <c r="C29" s="4">
        <f aca="true" t="shared" si="11" ref="C29:I29">SUM(C30:C40)</f>
        <v>72138.88</v>
      </c>
      <c r="D29" s="4">
        <f t="shared" si="11"/>
        <v>90360.4</v>
      </c>
      <c r="E29" s="4">
        <f t="shared" si="11"/>
        <v>103400</v>
      </c>
      <c r="F29" s="4">
        <f t="shared" si="11"/>
        <v>112400</v>
      </c>
      <c r="G29" s="4">
        <f t="shared" si="11"/>
        <v>140500</v>
      </c>
      <c r="H29" s="4">
        <f t="shared" si="11"/>
        <v>191400</v>
      </c>
      <c r="I29" s="4">
        <f t="shared" si="11"/>
        <v>241000</v>
      </c>
    </row>
    <row r="30" spans="1:9" ht="12.75">
      <c r="A30" s="6" t="s">
        <v>24</v>
      </c>
      <c r="B30" s="1" t="s">
        <v>63</v>
      </c>
      <c r="C30" s="4">
        <v>0</v>
      </c>
      <c r="D30" s="4">
        <v>2510</v>
      </c>
      <c r="E30" s="4">
        <v>3500</v>
      </c>
      <c r="F30" s="4">
        <v>4500</v>
      </c>
      <c r="G30" s="4">
        <v>6000</v>
      </c>
      <c r="H30" s="4">
        <v>7500</v>
      </c>
      <c r="I30" s="4">
        <v>9000</v>
      </c>
    </row>
    <row r="31" spans="1:9" ht="12.75">
      <c r="A31" s="6" t="s">
        <v>25</v>
      </c>
      <c r="B31" s="1" t="s">
        <v>64</v>
      </c>
      <c r="C31" s="4">
        <v>1198.91</v>
      </c>
      <c r="D31" s="4">
        <v>15925.19</v>
      </c>
      <c r="E31" s="4">
        <v>18000</v>
      </c>
      <c r="F31" s="4">
        <v>23000</v>
      </c>
      <c r="G31" s="4">
        <v>30000</v>
      </c>
      <c r="H31" s="4">
        <v>42000</v>
      </c>
      <c r="I31" s="4">
        <v>55000</v>
      </c>
    </row>
    <row r="32" spans="1:9" ht="12.75">
      <c r="A32" s="6" t="s">
        <v>26</v>
      </c>
      <c r="B32" s="1" t="s">
        <v>65</v>
      </c>
      <c r="C32" s="4">
        <v>0</v>
      </c>
      <c r="D32" s="4">
        <v>1294.33</v>
      </c>
      <c r="E32" s="4">
        <v>2000</v>
      </c>
      <c r="F32" s="4">
        <v>2000</v>
      </c>
      <c r="G32" s="4">
        <v>3000</v>
      </c>
      <c r="H32" s="4">
        <v>4200</v>
      </c>
      <c r="I32" s="4">
        <v>5500</v>
      </c>
    </row>
    <row r="33" spans="1:9" ht="12.75">
      <c r="A33" s="6" t="s">
        <v>27</v>
      </c>
      <c r="B33" s="1" t="s">
        <v>66</v>
      </c>
      <c r="C33" s="4">
        <v>0</v>
      </c>
      <c r="D33" s="4">
        <v>695.2</v>
      </c>
      <c r="E33" s="4">
        <v>1200</v>
      </c>
      <c r="F33" s="4">
        <v>500</v>
      </c>
      <c r="G33" s="4">
        <v>1000</v>
      </c>
      <c r="H33" s="4">
        <v>1500</v>
      </c>
      <c r="I33" s="4">
        <v>2000</v>
      </c>
    </row>
    <row r="34" spans="1:9" ht="12.75">
      <c r="A34" s="6" t="s">
        <v>28</v>
      </c>
      <c r="B34" s="1" t="s">
        <v>67</v>
      </c>
      <c r="C34" s="4">
        <v>0</v>
      </c>
      <c r="D34" s="4">
        <v>31883.38</v>
      </c>
      <c r="E34" s="4">
        <v>25000</v>
      </c>
      <c r="F34" s="4">
        <v>36000</v>
      </c>
      <c r="G34" s="4">
        <v>42000</v>
      </c>
      <c r="H34" s="4">
        <v>53700</v>
      </c>
      <c r="I34" s="4">
        <v>67200</v>
      </c>
    </row>
    <row r="35" spans="1:9" ht="12.75">
      <c r="A35" s="6" t="s">
        <v>29</v>
      </c>
      <c r="B35" s="1" t="s">
        <v>68</v>
      </c>
      <c r="C35" s="4">
        <v>0</v>
      </c>
      <c r="D35" s="4">
        <v>1470</v>
      </c>
      <c r="E35" s="4">
        <v>2000</v>
      </c>
      <c r="F35" s="4">
        <v>3000</v>
      </c>
      <c r="G35" s="4">
        <v>4500</v>
      </c>
      <c r="H35" s="4">
        <v>6000</v>
      </c>
      <c r="I35" s="4">
        <v>7300</v>
      </c>
    </row>
    <row r="36" spans="1:9" ht="12.75">
      <c r="A36" s="6" t="s">
        <v>30</v>
      </c>
      <c r="B36" s="1" t="s">
        <v>69</v>
      </c>
      <c r="C36" s="4">
        <v>0</v>
      </c>
      <c r="D36" s="4">
        <v>39.7</v>
      </c>
      <c r="E36" s="4">
        <v>100</v>
      </c>
      <c r="F36" s="4">
        <v>100</v>
      </c>
      <c r="G36" s="4">
        <v>500</v>
      </c>
      <c r="H36" s="4">
        <v>500</v>
      </c>
      <c r="I36" s="4">
        <v>500</v>
      </c>
    </row>
    <row r="37" spans="1:9" ht="12.75">
      <c r="A37" s="6" t="s">
        <v>31</v>
      </c>
      <c r="B37" s="1" t="s">
        <v>70</v>
      </c>
      <c r="C37" s="4">
        <v>0</v>
      </c>
      <c r="D37" s="4">
        <v>2505.56</v>
      </c>
      <c r="E37" s="4">
        <v>2800</v>
      </c>
      <c r="F37" s="4">
        <v>5000</v>
      </c>
      <c r="G37" s="4">
        <v>7500</v>
      </c>
      <c r="H37" s="4">
        <v>10000</v>
      </c>
      <c r="I37" s="4">
        <v>13000</v>
      </c>
    </row>
    <row r="38" spans="1:9" ht="12.75">
      <c r="A38" s="6" t="s">
        <v>32</v>
      </c>
      <c r="B38" s="1" t="s">
        <v>71</v>
      </c>
      <c r="C38" s="4">
        <v>0</v>
      </c>
      <c r="D38" s="4">
        <v>18.9</v>
      </c>
      <c r="E38" s="4">
        <v>200</v>
      </c>
      <c r="F38" s="4">
        <v>100</v>
      </c>
      <c r="G38" s="4">
        <v>500</v>
      </c>
      <c r="H38" s="4">
        <v>500</v>
      </c>
      <c r="I38" s="4">
        <v>500</v>
      </c>
    </row>
    <row r="39" spans="1:9" ht="12.75">
      <c r="A39" s="6" t="s">
        <v>33</v>
      </c>
      <c r="B39" s="1" t="s">
        <v>72</v>
      </c>
      <c r="C39" s="4">
        <v>0</v>
      </c>
      <c r="D39" s="4">
        <v>160</v>
      </c>
      <c r="E39" s="4">
        <v>400</v>
      </c>
      <c r="F39" s="4">
        <v>200</v>
      </c>
      <c r="G39" s="4">
        <v>500</v>
      </c>
      <c r="H39" s="4">
        <v>500</v>
      </c>
      <c r="I39" s="4">
        <v>500</v>
      </c>
    </row>
    <row r="40" spans="1:9" ht="12.75">
      <c r="A40" s="6" t="s">
        <v>34</v>
      </c>
      <c r="B40" s="1" t="s">
        <v>364</v>
      </c>
      <c r="C40" s="4">
        <f aca="true" t="shared" si="12" ref="C40:I40">SUM(C41:C43)</f>
        <v>70939.97</v>
      </c>
      <c r="D40" s="4">
        <f t="shared" si="12"/>
        <v>33858.14</v>
      </c>
      <c r="E40" s="4">
        <f t="shared" si="12"/>
        <v>48200</v>
      </c>
      <c r="F40" s="4">
        <f t="shared" si="12"/>
        <v>38000</v>
      </c>
      <c r="G40" s="4">
        <v>45000</v>
      </c>
      <c r="H40" s="4">
        <f t="shared" si="12"/>
        <v>65000</v>
      </c>
      <c r="I40" s="4">
        <f t="shared" si="12"/>
        <v>80500</v>
      </c>
    </row>
    <row r="41" spans="1:9" ht="12.75">
      <c r="A41" s="6" t="s">
        <v>35</v>
      </c>
      <c r="B41" s="1" t="s">
        <v>365</v>
      </c>
      <c r="C41" s="4">
        <v>0</v>
      </c>
      <c r="D41" s="4">
        <v>1979.37</v>
      </c>
      <c r="E41" s="4">
        <v>3000</v>
      </c>
      <c r="F41" s="4">
        <v>3000</v>
      </c>
      <c r="G41" s="4">
        <v>5000</v>
      </c>
      <c r="H41" s="4">
        <v>7500</v>
      </c>
      <c r="I41" s="4">
        <v>10000</v>
      </c>
    </row>
    <row r="42" spans="1:9" ht="12.75">
      <c r="A42" s="6" t="s">
        <v>39</v>
      </c>
      <c r="B42" s="1" t="s">
        <v>366</v>
      </c>
      <c r="C42" s="4">
        <v>0</v>
      </c>
      <c r="D42" s="4">
        <v>0</v>
      </c>
      <c r="E42" s="4">
        <v>200</v>
      </c>
      <c r="F42" s="4">
        <v>0</v>
      </c>
      <c r="G42" s="4">
        <v>500</v>
      </c>
      <c r="H42" s="4">
        <v>500</v>
      </c>
      <c r="I42" s="4">
        <v>500</v>
      </c>
    </row>
    <row r="43" spans="1:9" ht="12.75">
      <c r="A43" s="6" t="s">
        <v>40</v>
      </c>
      <c r="B43" s="1" t="s">
        <v>367</v>
      </c>
      <c r="C43" s="4">
        <v>70939.97</v>
      </c>
      <c r="D43" s="4">
        <v>31878.77</v>
      </c>
      <c r="E43" s="4">
        <v>45000</v>
      </c>
      <c r="F43" s="4">
        <v>35000</v>
      </c>
      <c r="G43" s="4">
        <v>42000</v>
      </c>
      <c r="H43" s="4">
        <v>57000</v>
      </c>
      <c r="I43" s="4">
        <v>70000</v>
      </c>
    </row>
    <row r="44" spans="1:9" ht="12.75">
      <c r="A44" s="6" t="s">
        <v>41</v>
      </c>
      <c r="B44" s="1" t="s">
        <v>80</v>
      </c>
      <c r="C44" s="4">
        <f aca="true" t="shared" si="13" ref="C44:I44">SUM(C45:C47)</f>
        <v>337870.06000000006</v>
      </c>
      <c r="D44" s="4">
        <f t="shared" si="13"/>
        <v>380137.93</v>
      </c>
      <c r="E44" s="4">
        <f t="shared" si="13"/>
        <v>457000</v>
      </c>
      <c r="F44" s="4">
        <f t="shared" si="13"/>
        <v>449700</v>
      </c>
      <c r="G44" s="4">
        <f t="shared" si="13"/>
        <v>541000</v>
      </c>
      <c r="H44" s="4">
        <f t="shared" si="13"/>
        <v>672200</v>
      </c>
      <c r="I44" s="4">
        <f t="shared" si="13"/>
        <v>809700</v>
      </c>
    </row>
    <row r="45" spans="1:9" ht="12.75">
      <c r="A45" s="6" t="s">
        <v>42</v>
      </c>
      <c r="B45" s="1" t="s">
        <v>81</v>
      </c>
      <c r="C45" s="4">
        <v>11805.27</v>
      </c>
      <c r="D45" s="4">
        <v>11320.96</v>
      </c>
      <c r="E45" s="4">
        <v>12000</v>
      </c>
      <c r="F45" s="4">
        <v>22500</v>
      </c>
      <c r="G45" s="4">
        <v>30000</v>
      </c>
      <c r="H45" s="4">
        <v>42000</v>
      </c>
      <c r="I45" s="4">
        <v>55000</v>
      </c>
    </row>
    <row r="46" spans="1:9" ht="12.75">
      <c r="A46" s="6" t="s">
        <v>43</v>
      </c>
      <c r="B46" s="1" t="s">
        <v>82</v>
      </c>
      <c r="C46" s="4">
        <v>90688.49</v>
      </c>
      <c r="D46" s="4">
        <v>107913</v>
      </c>
      <c r="E46" s="4">
        <v>140000</v>
      </c>
      <c r="F46" s="4">
        <v>120000</v>
      </c>
      <c r="G46" s="4">
        <v>140000</v>
      </c>
      <c r="H46" s="4">
        <v>160000</v>
      </c>
      <c r="I46" s="4">
        <v>185000</v>
      </c>
    </row>
    <row r="47" spans="1:9" ht="12.75">
      <c r="A47" s="6" t="s">
        <v>44</v>
      </c>
      <c r="B47" s="1" t="s">
        <v>83</v>
      </c>
      <c r="C47" s="4">
        <f aca="true" t="shared" si="14" ref="C47:I47">C48+C49</f>
        <v>235376.30000000002</v>
      </c>
      <c r="D47" s="4">
        <f t="shared" si="14"/>
        <v>260903.97</v>
      </c>
      <c r="E47" s="4">
        <f t="shared" si="14"/>
        <v>305000</v>
      </c>
      <c r="F47" s="4">
        <f t="shared" si="14"/>
        <v>307200</v>
      </c>
      <c r="G47" s="4">
        <f t="shared" si="14"/>
        <v>371000</v>
      </c>
      <c r="H47" s="4">
        <f t="shared" si="14"/>
        <v>470200</v>
      </c>
      <c r="I47" s="4">
        <f t="shared" si="14"/>
        <v>569700</v>
      </c>
    </row>
    <row r="48" spans="1:9" ht="12.75">
      <c r="A48" s="6" t="s">
        <v>45</v>
      </c>
      <c r="B48" s="1" t="s">
        <v>368</v>
      </c>
      <c r="C48" s="4">
        <v>10516.03</v>
      </c>
      <c r="D48" s="4">
        <v>54479.19</v>
      </c>
      <c r="E48" s="4">
        <v>70000</v>
      </c>
      <c r="F48" s="4">
        <v>70000</v>
      </c>
      <c r="G48" s="4">
        <v>90000</v>
      </c>
      <c r="H48" s="4">
        <v>113700</v>
      </c>
      <c r="I48" s="4">
        <v>142100</v>
      </c>
    </row>
    <row r="49" spans="1:9" ht="12.75">
      <c r="A49" s="6" t="s">
        <v>46</v>
      </c>
      <c r="B49" s="1" t="s">
        <v>369</v>
      </c>
      <c r="C49" s="4">
        <f aca="true" t="shared" si="15" ref="C49:I49">C50+C51</f>
        <v>224860.27000000002</v>
      </c>
      <c r="D49" s="4">
        <f t="shared" si="15"/>
        <v>206424.78</v>
      </c>
      <c r="E49" s="4">
        <f t="shared" si="15"/>
        <v>235000</v>
      </c>
      <c r="F49" s="4">
        <f t="shared" si="15"/>
        <v>237200</v>
      </c>
      <c r="G49" s="4">
        <f t="shared" si="15"/>
        <v>281000</v>
      </c>
      <c r="H49" s="4">
        <f t="shared" si="15"/>
        <v>356500</v>
      </c>
      <c r="I49" s="4">
        <f t="shared" si="15"/>
        <v>427600</v>
      </c>
    </row>
    <row r="50" spans="1:9" ht="12.75">
      <c r="A50" s="6" t="s">
        <v>47</v>
      </c>
      <c r="B50" s="1" t="s">
        <v>370</v>
      </c>
      <c r="C50" s="4">
        <v>194323.41</v>
      </c>
      <c r="D50" s="4">
        <v>205889.5</v>
      </c>
      <c r="E50" s="4">
        <v>234000</v>
      </c>
      <c r="F50" s="4">
        <v>237000</v>
      </c>
      <c r="G50" s="4">
        <v>280000</v>
      </c>
      <c r="H50" s="4">
        <v>355500</v>
      </c>
      <c r="I50" s="4">
        <v>426600</v>
      </c>
    </row>
    <row r="51" spans="1:9" ht="12.75">
      <c r="A51" s="6" t="s">
        <v>48</v>
      </c>
      <c r="B51" s="1" t="s">
        <v>371</v>
      </c>
      <c r="C51" s="4">
        <v>30536.86</v>
      </c>
      <c r="D51" s="4">
        <v>535.28</v>
      </c>
      <c r="E51" s="4">
        <v>1000</v>
      </c>
      <c r="F51" s="4">
        <v>200</v>
      </c>
      <c r="G51" s="4">
        <v>1000</v>
      </c>
      <c r="H51" s="4">
        <v>1000</v>
      </c>
      <c r="I51" s="4">
        <v>1000</v>
      </c>
    </row>
    <row r="52" spans="1:9" ht="12.75">
      <c r="A52" s="6" t="s">
        <v>49</v>
      </c>
      <c r="B52" s="1" t="s">
        <v>84</v>
      </c>
      <c r="C52" s="4">
        <f aca="true" t="shared" si="16" ref="C52:I52">C53</f>
        <v>877935.49</v>
      </c>
      <c r="D52" s="4">
        <f t="shared" si="16"/>
        <v>925378.42</v>
      </c>
      <c r="E52" s="4">
        <f t="shared" si="16"/>
        <v>971500</v>
      </c>
      <c r="F52" s="4">
        <f t="shared" si="16"/>
        <v>1050000</v>
      </c>
      <c r="G52" s="4">
        <f t="shared" si="16"/>
        <v>2000000</v>
      </c>
      <c r="H52" s="4">
        <f t="shared" si="16"/>
        <v>1512000</v>
      </c>
      <c r="I52" s="4">
        <f t="shared" si="16"/>
        <v>1814000</v>
      </c>
    </row>
    <row r="53" spans="1:9" ht="12.75">
      <c r="A53" s="6" t="s">
        <v>50</v>
      </c>
      <c r="B53" s="1" t="s">
        <v>85</v>
      </c>
      <c r="C53" s="4">
        <v>877935.49</v>
      </c>
      <c r="D53" s="4">
        <v>925378.42</v>
      </c>
      <c r="E53" s="4">
        <v>971500</v>
      </c>
      <c r="F53" s="4">
        <v>1050000</v>
      </c>
      <c r="G53" s="23">
        <v>2000000</v>
      </c>
      <c r="H53" s="4">
        <v>1512000</v>
      </c>
      <c r="I53" s="4">
        <v>1814000</v>
      </c>
    </row>
    <row r="54" spans="1:9" ht="12.75">
      <c r="A54" s="6" t="s">
        <v>440</v>
      </c>
      <c r="B54" s="1" t="s">
        <v>445</v>
      </c>
      <c r="C54" s="4">
        <f>C55</f>
        <v>0</v>
      </c>
      <c r="D54" s="4">
        <f aca="true" t="shared" si="17" ref="D54:I55">D55</f>
        <v>0</v>
      </c>
      <c r="E54" s="4">
        <f t="shared" si="17"/>
        <v>0</v>
      </c>
      <c r="F54" s="4">
        <f t="shared" si="17"/>
        <v>0</v>
      </c>
      <c r="G54" s="4">
        <f t="shared" si="17"/>
        <v>8000</v>
      </c>
      <c r="H54" s="4">
        <f t="shared" si="17"/>
        <v>9500</v>
      </c>
      <c r="I54" s="4">
        <f t="shared" si="17"/>
        <v>11700</v>
      </c>
    </row>
    <row r="55" spans="1:9" ht="12.75">
      <c r="A55" s="6" t="s">
        <v>441</v>
      </c>
      <c r="B55" s="1" t="s">
        <v>446</v>
      </c>
      <c r="C55" s="4">
        <f>C56</f>
        <v>0</v>
      </c>
      <c r="D55" s="4">
        <f t="shared" si="17"/>
        <v>0</v>
      </c>
      <c r="E55" s="4">
        <f t="shared" si="17"/>
        <v>0</v>
      </c>
      <c r="F55" s="4">
        <f t="shared" si="17"/>
        <v>0</v>
      </c>
      <c r="G55" s="4">
        <f t="shared" si="17"/>
        <v>8000</v>
      </c>
      <c r="H55" s="4">
        <f t="shared" si="17"/>
        <v>9500</v>
      </c>
      <c r="I55" s="4">
        <f t="shared" si="17"/>
        <v>11700</v>
      </c>
    </row>
    <row r="56" spans="1:9" ht="12.75">
      <c r="A56" s="6" t="s">
        <v>442</v>
      </c>
      <c r="B56" s="1" t="s">
        <v>447</v>
      </c>
      <c r="C56" s="4">
        <f>C57+C58</f>
        <v>0</v>
      </c>
      <c r="D56" s="4">
        <f aca="true" t="shared" si="18" ref="D56:I56">D57+D58</f>
        <v>0</v>
      </c>
      <c r="E56" s="4">
        <f t="shared" si="18"/>
        <v>0</v>
      </c>
      <c r="F56" s="4">
        <f t="shared" si="18"/>
        <v>0</v>
      </c>
      <c r="G56" s="4">
        <f t="shared" si="18"/>
        <v>8000</v>
      </c>
      <c r="H56" s="4">
        <f t="shared" si="18"/>
        <v>9500</v>
      </c>
      <c r="I56" s="4">
        <f t="shared" si="18"/>
        <v>11700</v>
      </c>
    </row>
    <row r="57" spans="1:9" ht="12.75">
      <c r="A57" s="6" t="s">
        <v>443</v>
      </c>
      <c r="B57" s="1" t="s">
        <v>448</v>
      </c>
      <c r="C57" s="4">
        <v>0</v>
      </c>
      <c r="D57" s="4">
        <v>0</v>
      </c>
      <c r="E57" s="4">
        <v>0</v>
      </c>
      <c r="F57" s="4">
        <v>0</v>
      </c>
      <c r="G57" s="4">
        <v>5000</v>
      </c>
      <c r="H57" s="4">
        <v>6000</v>
      </c>
      <c r="I57" s="4">
        <v>7500</v>
      </c>
    </row>
    <row r="58" spans="1:9" ht="12.75">
      <c r="A58" s="6" t="s">
        <v>444</v>
      </c>
      <c r="B58" s="1" t="s">
        <v>449</v>
      </c>
      <c r="C58" s="4">
        <v>0</v>
      </c>
      <c r="D58" s="4">
        <v>0</v>
      </c>
      <c r="E58" s="4">
        <v>0</v>
      </c>
      <c r="F58" s="4">
        <v>0</v>
      </c>
      <c r="G58" s="4">
        <v>3000</v>
      </c>
      <c r="H58" s="4">
        <v>3500</v>
      </c>
      <c r="I58" s="4">
        <v>4200</v>
      </c>
    </row>
    <row r="59" spans="1:9" ht="12.75">
      <c r="A59" s="6" t="s">
        <v>51</v>
      </c>
      <c r="B59" s="1" t="s">
        <v>86</v>
      </c>
      <c r="C59" s="4">
        <f aca="true" t="shared" si="19" ref="C59:I59">C60+C62</f>
        <v>476039.93</v>
      </c>
      <c r="D59" s="4">
        <f t="shared" si="19"/>
        <v>348163.89</v>
      </c>
      <c r="E59" s="4">
        <f t="shared" si="19"/>
        <v>501900</v>
      </c>
      <c r="F59" s="4">
        <f t="shared" si="19"/>
        <v>520000</v>
      </c>
      <c r="G59" s="4">
        <f t="shared" si="19"/>
        <v>576000</v>
      </c>
      <c r="H59" s="4">
        <f t="shared" si="19"/>
        <v>633000</v>
      </c>
      <c r="I59" s="4">
        <f t="shared" si="19"/>
        <v>690000</v>
      </c>
    </row>
    <row r="60" spans="1:9" ht="12.75">
      <c r="A60" s="6" t="s">
        <v>73</v>
      </c>
      <c r="B60" s="1" t="s">
        <v>87</v>
      </c>
      <c r="C60" s="4">
        <f aca="true" t="shared" si="20" ref="C60:I60">C61</f>
        <v>12682.8</v>
      </c>
      <c r="D60" s="4">
        <f t="shared" si="20"/>
        <v>8730.38</v>
      </c>
      <c r="E60" s="4">
        <f t="shared" si="20"/>
        <v>20000</v>
      </c>
      <c r="F60" s="4">
        <f t="shared" si="20"/>
        <v>20000</v>
      </c>
      <c r="G60" s="4">
        <f t="shared" si="20"/>
        <v>26000</v>
      </c>
      <c r="H60" s="4">
        <f t="shared" si="20"/>
        <v>33000</v>
      </c>
      <c r="I60" s="4">
        <f t="shared" si="20"/>
        <v>40000</v>
      </c>
    </row>
    <row r="61" spans="1:9" ht="12.75">
      <c r="A61" s="6" t="s">
        <v>74</v>
      </c>
      <c r="B61" s="1" t="s">
        <v>88</v>
      </c>
      <c r="C61" s="4">
        <v>12682.8</v>
      </c>
      <c r="D61" s="4">
        <v>8730.38</v>
      </c>
      <c r="E61" s="4">
        <v>20000</v>
      </c>
      <c r="F61" s="4">
        <v>20000</v>
      </c>
      <c r="G61" s="4">
        <v>26000</v>
      </c>
      <c r="H61" s="4">
        <v>33000</v>
      </c>
      <c r="I61" s="4">
        <v>40000</v>
      </c>
    </row>
    <row r="62" spans="1:9" ht="12.75">
      <c r="A62" s="6" t="s">
        <v>75</v>
      </c>
      <c r="B62" s="1" t="s">
        <v>89</v>
      </c>
      <c r="C62" s="4">
        <f aca="true" t="shared" si="21" ref="C62:I62">C63</f>
        <v>463357.13</v>
      </c>
      <c r="D62" s="4">
        <f t="shared" si="21"/>
        <v>339433.51</v>
      </c>
      <c r="E62" s="4">
        <f t="shared" si="21"/>
        <v>481900</v>
      </c>
      <c r="F62" s="4">
        <f t="shared" si="21"/>
        <v>500000</v>
      </c>
      <c r="G62" s="4">
        <f t="shared" si="21"/>
        <v>550000</v>
      </c>
      <c r="H62" s="4">
        <f t="shared" si="21"/>
        <v>600000</v>
      </c>
      <c r="I62" s="4">
        <f t="shared" si="21"/>
        <v>650000</v>
      </c>
    </row>
    <row r="63" spans="1:9" ht="12.75">
      <c r="A63" s="6" t="s">
        <v>76</v>
      </c>
      <c r="B63" s="1" t="s">
        <v>90</v>
      </c>
      <c r="C63" s="4">
        <v>463357.13</v>
      </c>
      <c r="D63" s="4">
        <v>339433.51</v>
      </c>
      <c r="E63" s="4">
        <v>481900</v>
      </c>
      <c r="F63" s="4">
        <v>500000</v>
      </c>
      <c r="G63" s="4">
        <v>550000</v>
      </c>
      <c r="H63" s="4">
        <v>600000</v>
      </c>
      <c r="I63" s="4">
        <v>650000</v>
      </c>
    </row>
    <row r="64" spans="1:9" ht="12.75">
      <c r="A64" s="6" t="s">
        <v>77</v>
      </c>
      <c r="B64" s="1" t="s">
        <v>91</v>
      </c>
      <c r="C64" s="4">
        <f aca="true" t="shared" si="22" ref="C64:I64">C65+C67</f>
        <v>0</v>
      </c>
      <c r="D64" s="4">
        <f t="shared" si="22"/>
        <v>0</v>
      </c>
      <c r="E64" s="4">
        <f t="shared" si="22"/>
        <v>55000</v>
      </c>
      <c r="F64" s="4">
        <f t="shared" si="22"/>
        <v>234000</v>
      </c>
      <c r="G64" s="4">
        <f t="shared" si="22"/>
        <v>42000</v>
      </c>
      <c r="H64" s="4">
        <f t="shared" si="22"/>
        <v>51000</v>
      </c>
      <c r="I64" s="4">
        <f t="shared" si="22"/>
        <v>63200</v>
      </c>
    </row>
    <row r="65" spans="1:9" ht="12.75">
      <c r="A65" s="6" t="s">
        <v>78</v>
      </c>
      <c r="B65" s="1" t="s">
        <v>92</v>
      </c>
      <c r="C65" s="4">
        <f aca="true" t="shared" si="23" ref="C65:I65">C66</f>
        <v>0</v>
      </c>
      <c r="D65" s="4">
        <f t="shared" si="23"/>
        <v>0</v>
      </c>
      <c r="E65" s="4">
        <f t="shared" si="23"/>
        <v>20000</v>
      </c>
      <c r="F65" s="4">
        <f t="shared" si="23"/>
        <v>25000</v>
      </c>
      <c r="G65" s="4">
        <f t="shared" si="23"/>
        <v>30000</v>
      </c>
      <c r="H65" s="4">
        <v>36000</v>
      </c>
      <c r="I65" s="4">
        <f t="shared" si="23"/>
        <v>43200</v>
      </c>
    </row>
    <row r="66" spans="1:9" ht="12.75">
      <c r="A66" s="6" t="s">
        <v>79</v>
      </c>
      <c r="B66" s="1" t="s">
        <v>93</v>
      </c>
      <c r="C66" s="4">
        <v>0</v>
      </c>
      <c r="D66" s="4">
        <v>0</v>
      </c>
      <c r="E66" s="4">
        <v>20000</v>
      </c>
      <c r="F66" s="4">
        <v>25000</v>
      </c>
      <c r="G66" s="4">
        <v>30000</v>
      </c>
      <c r="H66" s="4">
        <v>36000</v>
      </c>
      <c r="I66" s="4">
        <v>43200</v>
      </c>
    </row>
    <row r="67" spans="1:9" ht="12.75">
      <c r="A67" s="6" t="s">
        <v>94</v>
      </c>
      <c r="B67" s="1" t="s">
        <v>150</v>
      </c>
      <c r="C67" s="4">
        <f aca="true" t="shared" si="24" ref="C67:I67">C68+C69</f>
        <v>0</v>
      </c>
      <c r="D67" s="4">
        <f t="shared" si="24"/>
        <v>0</v>
      </c>
      <c r="E67" s="4">
        <f t="shared" si="24"/>
        <v>35000</v>
      </c>
      <c r="F67" s="4">
        <f t="shared" si="24"/>
        <v>209000</v>
      </c>
      <c r="G67" s="4">
        <f t="shared" si="24"/>
        <v>12000</v>
      </c>
      <c r="H67" s="4">
        <f t="shared" si="24"/>
        <v>15000</v>
      </c>
      <c r="I67" s="4">
        <f t="shared" si="24"/>
        <v>20000</v>
      </c>
    </row>
    <row r="68" spans="1:9" ht="12.75">
      <c r="A68" s="6" t="s">
        <v>95</v>
      </c>
      <c r="B68" s="1" t="s">
        <v>151</v>
      </c>
      <c r="C68" s="4">
        <v>0</v>
      </c>
      <c r="D68" s="4">
        <v>0</v>
      </c>
      <c r="E68" s="4">
        <v>30000</v>
      </c>
      <c r="F68" s="22">
        <v>200000</v>
      </c>
      <c r="G68" s="4">
        <v>0</v>
      </c>
      <c r="H68" s="4">
        <v>0</v>
      </c>
      <c r="I68" s="4">
        <v>0</v>
      </c>
    </row>
    <row r="69" spans="1:9" ht="12.75">
      <c r="A69" s="6" t="s">
        <v>96</v>
      </c>
      <c r="B69" s="1" t="s">
        <v>152</v>
      </c>
      <c r="C69" s="4">
        <v>0</v>
      </c>
      <c r="D69" s="4">
        <v>0</v>
      </c>
      <c r="E69" s="4">
        <v>5000</v>
      </c>
      <c r="F69" s="4">
        <v>9000</v>
      </c>
      <c r="G69" s="4">
        <v>12000</v>
      </c>
      <c r="H69" s="4">
        <v>15000</v>
      </c>
      <c r="I69" s="4">
        <v>20000</v>
      </c>
    </row>
    <row r="70" spans="1:9" ht="18">
      <c r="A70" s="46" t="s">
        <v>300</v>
      </c>
      <c r="B70" s="46"/>
      <c r="C70" s="46"/>
      <c r="D70" s="46"/>
      <c r="E70" s="46"/>
      <c r="F70" s="46"/>
      <c r="G70" s="46"/>
      <c r="H70" s="46"/>
      <c r="I70" s="46"/>
    </row>
    <row r="71" spans="1:9" ht="15.75">
      <c r="A71" s="5"/>
      <c r="B71" s="5"/>
      <c r="C71" s="5"/>
      <c r="D71" s="5"/>
      <c r="E71" s="5"/>
      <c r="F71" s="5"/>
      <c r="G71" s="5"/>
      <c r="H71" s="5"/>
      <c r="I71" s="5"/>
    </row>
    <row r="72" spans="1:9" ht="15.75">
      <c r="A72" s="47" t="s">
        <v>390</v>
      </c>
      <c r="B72" s="47"/>
      <c r="C72" s="47"/>
      <c r="D72" s="47"/>
      <c r="E72" s="47"/>
      <c r="F72" s="47"/>
      <c r="G72" s="47"/>
      <c r="H72" s="47"/>
      <c r="I72" s="47"/>
    </row>
    <row r="73" spans="1:9" ht="12.75">
      <c r="A73" s="39" t="s">
        <v>391</v>
      </c>
      <c r="B73" s="39"/>
      <c r="C73" s="39"/>
      <c r="D73" s="39"/>
      <c r="E73" s="39"/>
      <c r="F73" s="39"/>
      <c r="G73" s="39"/>
      <c r="H73" s="39"/>
      <c r="I73" s="39"/>
    </row>
    <row r="74" spans="1:9" ht="12.75">
      <c r="A74" s="12"/>
      <c r="B74" s="12"/>
      <c r="C74" s="12"/>
      <c r="D74" s="12"/>
      <c r="E74" s="12"/>
      <c r="F74" s="12"/>
      <c r="G74" s="12"/>
      <c r="H74" s="12"/>
      <c r="I74" s="12"/>
    </row>
    <row r="75" spans="7:9" ht="12.75">
      <c r="G75" s="48" t="s">
        <v>0</v>
      </c>
      <c r="H75" s="48"/>
      <c r="I75" s="48"/>
    </row>
    <row r="76" spans="1:9" ht="12.75">
      <c r="A76" s="44" t="s">
        <v>1</v>
      </c>
      <c r="B76" s="44" t="s">
        <v>2</v>
      </c>
      <c r="C76" s="45" t="s">
        <v>3</v>
      </c>
      <c r="D76" s="45"/>
      <c r="E76" s="3" t="s">
        <v>4</v>
      </c>
      <c r="F76" s="3" t="s">
        <v>5</v>
      </c>
      <c r="G76" s="45" t="s">
        <v>6</v>
      </c>
      <c r="H76" s="45"/>
      <c r="I76" s="45"/>
    </row>
    <row r="77" spans="1:9" ht="12.75">
      <c r="A77" s="44"/>
      <c r="B77" s="44"/>
      <c r="C77" s="3">
        <v>2005</v>
      </c>
      <c r="D77" s="3">
        <v>2006</v>
      </c>
      <c r="E77" s="45">
        <v>2007</v>
      </c>
      <c r="F77" s="45"/>
      <c r="G77" s="3">
        <v>2008</v>
      </c>
      <c r="H77" s="3">
        <v>2009</v>
      </c>
      <c r="I77" s="3">
        <v>2010</v>
      </c>
    </row>
    <row r="78" spans="1:9" ht="12.75">
      <c r="A78" s="6" t="s">
        <v>97</v>
      </c>
      <c r="B78" s="1" t="s">
        <v>153</v>
      </c>
      <c r="C78" s="4">
        <f aca="true" t="shared" si="25" ref="C78:I78">C79+C144</f>
        <v>28054787.96</v>
      </c>
      <c r="D78" s="4">
        <f t="shared" si="25"/>
        <v>32680982.81</v>
      </c>
      <c r="E78" s="4">
        <f t="shared" si="25"/>
        <v>39747785</v>
      </c>
      <c r="F78" s="4">
        <f t="shared" si="25"/>
        <v>37712392.4</v>
      </c>
      <c r="G78" s="4">
        <f t="shared" si="25"/>
        <v>44837700</v>
      </c>
      <c r="H78" s="4">
        <f t="shared" si="25"/>
        <v>52988700</v>
      </c>
      <c r="I78" s="4">
        <f t="shared" si="25"/>
        <v>63192000</v>
      </c>
    </row>
    <row r="79" spans="1:9" ht="12.75">
      <c r="A79" s="6" t="s">
        <v>98</v>
      </c>
      <c r="B79" s="1" t="s">
        <v>154</v>
      </c>
      <c r="C79" s="4">
        <f aca="true" t="shared" si="26" ref="C79:I79">C80+C123+C134</f>
        <v>27352460.3</v>
      </c>
      <c r="D79" s="4">
        <f t="shared" si="26"/>
        <v>31886491.81</v>
      </c>
      <c r="E79" s="4">
        <f t="shared" si="26"/>
        <v>38807185</v>
      </c>
      <c r="F79" s="4">
        <f t="shared" si="26"/>
        <v>36875592.4</v>
      </c>
      <c r="G79" s="4">
        <f t="shared" si="26"/>
        <v>44009900</v>
      </c>
      <c r="H79" s="4">
        <f t="shared" si="26"/>
        <v>52085100</v>
      </c>
      <c r="I79" s="4">
        <f t="shared" si="26"/>
        <v>62202400</v>
      </c>
    </row>
    <row r="80" spans="1:9" ht="12.75">
      <c r="A80" s="6" t="s">
        <v>99</v>
      </c>
      <c r="B80" s="1" t="s">
        <v>155</v>
      </c>
      <c r="C80" s="4">
        <f aca="true" t="shared" si="27" ref="C80:I80">C81+C84+C88+C101+C110+C120+C121</f>
        <v>11116145.52</v>
      </c>
      <c r="D80" s="4">
        <f t="shared" si="27"/>
        <v>12627214.139999999</v>
      </c>
      <c r="E80" s="4">
        <f t="shared" si="27"/>
        <v>15673085</v>
      </c>
      <c r="F80" s="4">
        <f t="shared" si="27"/>
        <v>14574592.4</v>
      </c>
      <c r="G80" s="4">
        <f t="shared" si="27"/>
        <v>17034900</v>
      </c>
      <c r="H80" s="4">
        <f t="shared" si="27"/>
        <v>19326100</v>
      </c>
      <c r="I80" s="4">
        <f t="shared" si="27"/>
        <v>22431600</v>
      </c>
    </row>
    <row r="81" spans="1:9" ht="12.75">
      <c r="A81" s="6" t="s">
        <v>100</v>
      </c>
      <c r="B81" s="1" t="s">
        <v>156</v>
      </c>
      <c r="C81" s="4">
        <f aca="true" t="shared" si="28" ref="C81:I81">C82+C83</f>
        <v>7466834.95</v>
      </c>
      <c r="D81" s="4">
        <f t="shared" si="28"/>
        <v>8319281.55</v>
      </c>
      <c r="E81" s="4">
        <f t="shared" si="28"/>
        <v>10377700</v>
      </c>
      <c r="F81" s="4">
        <f t="shared" si="28"/>
        <v>9517000</v>
      </c>
      <c r="G81" s="4">
        <f t="shared" si="28"/>
        <v>11135000</v>
      </c>
      <c r="H81" s="4">
        <f t="shared" si="28"/>
        <v>13361000</v>
      </c>
      <c r="I81" s="4">
        <f t="shared" si="28"/>
        <v>16030600</v>
      </c>
    </row>
    <row r="82" spans="1:9" ht="12.75">
      <c r="A82" s="6" t="s">
        <v>101</v>
      </c>
      <c r="B82" s="1" t="s">
        <v>157</v>
      </c>
      <c r="C82" s="4">
        <v>7453609.54</v>
      </c>
      <c r="D82" s="4">
        <v>8303644.7</v>
      </c>
      <c r="E82" s="4">
        <v>10363200</v>
      </c>
      <c r="F82" s="21">
        <v>9500000</v>
      </c>
      <c r="G82" s="4">
        <v>11115000</v>
      </c>
      <c r="H82" s="4">
        <f>G82*20%+G82</f>
        <v>13338000</v>
      </c>
      <c r="I82" s="4">
        <f>H82*20%+H82</f>
        <v>16005600</v>
      </c>
    </row>
    <row r="83" spans="1:9" ht="12.75">
      <c r="A83" s="6" t="s">
        <v>102</v>
      </c>
      <c r="B83" s="1" t="s">
        <v>158</v>
      </c>
      <c r="C83" s="4">
        <v>13225.41</v>
      </c>
      <c r="D83" s="4">
        <v>15636.85</v>
      </c>
      <c r="E83" s="4">
        <v>14500</v>
      </c>
      <c r="F83" s="4">
        <v>17000</v>
      </c>
      <c r="G83" s="4">
        <v>20000</v>
      </c>
      <c r="H83" s="4">
        <v>23000</v>
      </c>
      <c r="I83" s="4">
        <v>25000</v>
      </c>
    </row>
    <row r="84" spans="1:9" ht="12.75">
      <c r="A84" s="6" t="s">
        <v>103</v>
      </c>
      <c r="B84" s="1" t="s">
        <v>159</v>
      </c>
      <c r="C84" s="4">
        <f aca="true" t="shared" si="29" ref="C84:I84">SUM(C85:C87)</f>
        <v>172306.25999999998</v>
      </c>
      <c r="D84" s="4">
        <f t="shared" si="29"/>
        <v>366651.8</v>
      </c>
      <c r="E84" s="4">
        <f t="shared" si="29"/>
        <v>615000</v>
      </c>
      <c r="F84" s="4">
        <f t="shared" si="29"/>
        <v>570600</v>
      </c>
      <c r="G84" s="4">
        <f t="shared" si="29"/>
        <v>720000</v>
      </c>
      <c r="H84" s="4">
        <f t="shared" si="29"/>
        <v>800000</v>
      </c>
      <c r="I84" s="4">
        <f t="shared" si="29"/>
        <v>890000</v>
      </c>
    </row>
    <row r="85" spans="1:9" ht="12.75">
      <c r="A85" s="6" t="s">
        <v>104</v>
      </c>
      <c r="B85" s="1" t="s">
        <v>160</v>
      </c>
      <c r="C85" s="4">
        <v>0</v>
      </c>
      <c r="D85" s="4">
        <v>0</v>
      </c>
      <c r="E85" s="4">
        <v>240000</v>
      </c>
      <c r="F85" s="23">
        <v>10000</v>
      </c>
      <c r="G85" s="4">
        <v>0</v>
      </c>
      <c r="H85" s="4">
        <v>0</v>
      </c>
      <c r="I85" s="4">
        <v>0</v>
      </c>
    </row>
    <row r="86" spans="1:9" ht="12.75">
      <c r="A86" s="6" t="s">
        <v>105</v>
      </c>
      <c r="B86" s="1" t="s">
        <v>161</v>
      </c>
      <c r="C86" s="4">
        <v>39846.43</v>
      </c>
      <c r="D86" s="4">
        <v>56124.04</v>
      </c>
      <c r="E86" s="4">
        <v>70000</v>
      </c>
      <c r="F86" s="4">
        <v>60600</v>
      </c>
      <c r="G86" s="4">
        <v>70000</v>
      </c>
      <c r="H86" s="4">
        <v>80000</v>
      </c>
      <c r="I86" s="4">
        <v>90000</v>
      </c>
    </row>
    <row r="87" spans="1:9" ht="12.75">
      <c r="A87" s="6" t="s">
        <v>106</v>
      </c>
      <c r="B87" s="1" t="s">
        <v>162</v>
      </c>
      <c r="C87" s="4">
        <v>132459.83</v>
      </c>
      <c r="D87" s="4">
        <v>310527.76</v>
      </c>
      <c r="E87" s="4">
        <v>305000</v>
      </c>
      <c r="F87" s="4">
        <v>500000</v>
      </c>
      <c r="G87" s="4">
        <v>650000</v>
      </c>
      <c r="H87" s="4">
        <v>720000</v>
      </c>
      <c r="I87" s="4">
        <v>800000</v>
      </c>
    </row>
    <row r="88" spans="1:9" ht="12.75">
      <c r="A88" s="6" t="s">
        <v>107</v>
      </c>
      <c r="B88" s="1" t="s">
        <v>418</v>
      </c>
      <c r="C88" s="4">
        <f aca="true" t="shared" si="30" ref="C88:I88">SUM(C89:C91)</f>
        <v>2164146.8600000003</v>
      </c>
      <c r="D88" s="4">
        <f t="shared" si="30"/>
        <v>2472801.8899999997</v>
      </c>
      <c r="E88" s="4">
        <f t="shared" si="30"/>
        <v>2925425</v>
      </c>
      <c r="F88" s="4">
        <f t="shared" si="30"/>
        <v>2860500</v>
      </c>
      <c r="G88" s="4">
        <f t="shared" si="30"/>
        <v>3340000</v>
      </c>
      <c r="H88" s="4">
        <f t="shared" si="30"/>
        <v>3224000</v>
      </c>
      <c r="I88" s="4">
        <f t="shared" si="30"/>
        <v>3385200</v>
      </c>
    </row>
    <row r="89" spans="1:9" ht="12.75">
      <c r="A89" s="6" t="s">
        <v>108</v>
      </c>
      <c r="B89" s="1" t="s">
        <v>163</v>
      </c>
      <c r="C89" s="4">
        <v>438282</v>
      </c>
      <c r="D89" s="4">
        <v>469998</v>
      </c>
      <c r="E89" s="4">
        <v>496500</v>
      </c>
      <c r="F89" s="4">
        <v>536000</v>
      </c>
      <c r="G89" s="4">
        <v>590000</v>
      </c>
      <c r="H89" s="4">
        <f>G89*5%+G89</f>
        <v>619500</v>
      </c>
      <c r="I89" s="4">
        <f>H89*5%+H89</f>
        <v>650475</v>
      </c>
    </row>
    <row r="90" spans="1:9" ht="12.75">
      <c r="A90" s="6" t="s">
        <v>109</v>
      </c>
      <c r="B90" s="1" t="s">
        <v>164</v>
      </c>
      <c r="C90" s="4">
        <v>1062719.79</v>
      </c>
      <c r="D90" s="4">
        <v>1165720.13</v>
      </c>
      <c r="E90" s="4">
        <v>1230000</v>
      </c>
      <c r="F90" s="4">
        <v>1230000</v>
      </c>
      <c r="G90" s="4">
        <v>1500000</v>
      </c>
      <c r="H90" s="4">
        <v>1350000</v>
      </c>
      <c r="I90" s="4">
        <f>H90*5%+H90</f>
        <v>1417500</v>
      </c>
    </row>
    <row r="91" spans="1:9" ht="12.75">
      <c r="A91" s="6" t="s">
        <v>110</v>
      </c>
      <c r="B91" s="1" t="s">
        <v>372</v>
      </c>
      <c r="C91" s="4">
        <f aca="true" t="shared" si="31" ref="C91:I91">SUM(C92:C100)</f>
        <v>663145.0700000001</v>
      </c>
      <c r="D91" s="4">
        <f t="shared" si="31"/>
        <v>837083.76</v>
      </c>
      <c r="E91" s="4">
        <f t="shared" si="31"/>
        <v>1198925</v>
      </c>
      <c r="F91" s="4">
        <f t="shared" si="31"/>
        <v>1094500</v>
      </c>
      <c r="G91" s="4">
        <f t="shared" si="31"/>
        <v>1250000</v>
      </c>
      <c r="H91" s="4">
        <f t="shared" si="31"/>
        <v>1254500</v>
      </c>
      <c r="I91" s="4">
        <f t="shared" si="31"/>
        <v>1317225</v>
      </c>
    </row>
    <row r="92" spans="1:9" ht="12.75">
      <c r="A92" s="6" t="s">
        <v>111</v>
      </c>
      <c r="B92" s="1" t="s">
        <v>373</v>
      </c>
      <c r="C92" s="4">
        <v>8428.56</v>
      </c>
      <c r="D92" s="4">
        <v>7870.52</v>
      </c>
      <c r="E92" s="4">
        <v>9500</v>
      </c>
      <c r="F92" s="4">
        <v>9500</v>
      </c>
      <c r="G92" s="4">
        <v>10000</v>
      </c>
      <c r="H92" s="4">
        <f aca="true" t="shared" si="32" ref="H92:I95">G92*5%+G92</f>
        <v>10500</v>
      </c>
      <c r="I92" s="4">
        <f t="shared" si="32"/>
        <v>11025</v>
      </c>
    </row>
    <row r="93" spans="1:9" ht="12.75">
      <c r="A93" s="6" t="s">
        <v>112</v>
      </c>
      <c r="B93" s="1" t="s">
        <v>374</v>
      </c>
      <c r="C93" s="4">
        <v>101728</v>
      </c>
      <c r="D93" s="4">
        <v>93023.6</v>
      </c>
      <c r="E93" s="4">
        <v>110000</v>
      </c>
      <c r="F93" s="4">
        <v>95000</v>
      </c>
      <c r="G93" s="4">
        <v>100000</v>
      </c>
      <c r="H93" s="4">
        <f t="shared" si="32"/>
        <v>105000</v>
      </c>
      <c r="I93" s="4">
        <f t="shared" si="32"/>
        <v>110250</v>
      </c>
    </row>
    <row r="94" spans="1:9" ht="12.75">
      <c r="A94" s="6" t="s">
        <v>113</v>
      </c>
      <c r="B94" s="1" t="s">
        <v>375</v>
      </c>
      <c r="C94" s="4">
        <v>157130</v>
      </c>
      <c r="D94" s="4">
        <v>222264</v>
      </c>
      <c r="E94" s="4">
        <v>290350</v>
      </c>
      <c r="F94" s="4">
        <v>248000</v>
      </c>
      <c r="G94" s="4">
        <v>280000</v>
      </c>
      <c r="H94" s="4">
        <f t="shared" si="32"/>
        <v>294000</v>
      </c>
      <c r="I94" s="4">
        <f t="shared" si="32"/>
        <v>308700</v>
      </c>
    </row>
    <row r="95" spans="1:9" ht="12.75">
      <c r="A95" s="6" t="s">
        <v>114</v>
      </c>
      <c r="B95" s="1" t="s">
        <v>376</v>
      </c>
      <c r="C95" s="4">
        <v>290480</v>
      </c>
      <c r="D95" s="4">
        <v>319950</v>
      </c>
      <c r="E95" s="4">
        <v>400000</v>
      </c>
      <c r="F95" s="4">
        <v>350000</v>
      </c>
      <c r="G95" s="4">
        <v>400000</v>
      </c>
      <c r="H95" s="4">
        <f t="shared" si="32"/>
        <v>420000</v>
      </c>
      <c r="I95" s="4">
        <f t="shared" si="32"/>
        <v>441000</v>
      </c>
    </row>
    <row r="96" spans="1:9" ht="12.75">
      <c r="A96" s="6" t="s">
        <v>115</v>
      </c>
      <c r="B96" s="1" t="s">
        <v>377</v>
      </c>
      <c r="C96" s="4">
        <v>9167.3</v>
      </c>
      <c r="D96" s="4">
        <v>23956.12</v>
      </c>
      <c r="E96" s="4">
        <v>35000</v>
      </c>
      <c r="F96" s="4">
        <v>40000</v>
      </c>
      <c r="G96" s="4">
        <v>50000</v>
      </c>
      <c r="H96" s="4">
        <v>55000</v>
      </c>
      <c r="I96" s="4">
        <f>H96*5%+H96</f>
        <v>57750</v>
      </c>
    </row>
    <row r="97" spans="1:9" ht="12.75">
      <c r="A97" s="6" t="s">
        <v>116</v>
      </c>
      <c r="B97" s="1" t="s">
        <v>378</v>
      </c>
      <c r="C97" s="4">
        <v>40011.21</v>
      </c>
      <c r="D97" s="4">
        <v>46356.8</v>
      </c>
      <c r="E97" s="4">
        <v>58575</v>
      </c>
      <c r="F97" s="4">
        <v>60000</v>
      </c>
      <c r="G97" s="4">
        <v>120000</v>
      </c>
      <c r="H97" s="4">
        <v>80000</v>
      </c>
      <c r="I97" s="4">
        <f>H97*5%+H97</f>
        <v>84000</v>
      </c>
    </row>
    <row r="98" spans="1:9" ht="12.75">
      <c r="A98" s="6" t="s">
        <v>117</v>
      </c>
      <c r="B98" s="1" t="s">
        <v>379</v>
      </c>
      <c r="C98" s="4">
        <v>56200</v>
      </c>
      <c r="D98" s="4">
        <v>66300</v>
      </c>
      <c r="E98" s="4">
        <v>90300</v>
      </c>
      <c r="F98" s="4">
        <v>82000</v>
      </c>
      <c r="G98" s="4">
        <v>95000</v>
      </c>
      <c r="H98" s="4">
        <v>100000</v>
      </c>
      <c r="I98" s="4">
        <f>H98*5%+H98</f>
        <v>105000</v>
      </c>
    </row>
    <row r="99" spans="1:9" ht="12.75">
      <c r="A99" s="6" t="s">
        <v>118</v>
      </c>
      <c r="B99" s="1" t="s">
        <v>380</v>
      </c>
      <c r="C99" s="4">
        <v>0</v>
      </c>
      <c r="D99" s="4">
        <v>57362.72</v>
      </c>
      <c r="E99" s="4">
        <v>86000</v>
      </c>
      <c r="F99" s="4">
        <v>60000</v>
      </c>
      <c r="G99" s="4">
        <v>100000</v>
      </c>
      <c r="H99" s="4">
        <v>80000</v>
      </c>
      <c r="I99" s="4">
        <f>H99*5%+H99</f>
        <v>84000</v>
      </c>
    </row>
    <row r="100" spans="1:9" ht="12.75">
      <c r="A100" s="6" t="s">
        <v>119</v>
      </c>
      <c r="B100" s="1" t="s">
        <v>451</v>
      </c>
      <c r="C100" s="4">
        <v>0</v>
      </c>
      <c r="D100" s="4">
        <v>0</v>
      </c>
      <c r="E100" s="4">
        <v>119200</v>
      </c>
      <c r="F100" s="4">
        <v>150000</v>
      </c>
      <c r="G100" s="4">
        <v>95000</v>
      </c>
      <c r="H100" s="4">
        <v>110000</v>
      </c>
      <c r="I100" s="4">
        <f>H100*5%+H100</f>
        <v>115500</v>
      </c>
    </row>
    <row r="101" spans="1:9" ht="12.75">
      <c r="A101" s="6" t="s">
        <v>120</v>
      </c>
      <c r="B101" s="1" t="s">
        <v>165</v>
      </c>
      <c r="C101" s="4">
        <f aca="true" t="shared" si="33" ref="C101:I101">SUM(C102:C109)</f>
        <v>126341.87</v>
      </c>
      <c r="D101" s="4">
        <f t="shared" si="33"/>
        <v>130550.97</v>
      </c>
      <c r="E101" s="4">
        <f t="shared" si="33"/>
        <v>233460</v>
      </c>
      <c r="F101" s="4">
        <f t="shared" si="33"/>
        <v>166100</v>
      </c>
      <c r="G101" s="4">
        <f t="shared" si="33"/>
        <v>218500</v>
      </c>
      <c r="H101" s="4">
        <f t="shared" si="33"/>
        <v>199000</v>
      </c>
      <c r="I101" s="4">
        <f t="shared" si="33"/>
        <v>226000</v>
      </c>
    </row>
    <row r="102" spans="1:9" ht="12.75">
      <c r="A102" s="6" t="s">
        <v>121</v>
      </c>
      <c r="B102" s="1" t="s">
        <v>166</v>
      </c>
      <c r="C102" s="4">
        <f>2774.26+33291.12</f>
        <v>36065.380000000005</v>
      </c>
      <c r="D102" s="4">
        <v>32744.36</v>
      </c>
      <c r="E102" s="4">
        <v>43000</v>
      </c>
      <c r="F102" s="4">
        <v>43000</v>
      </c>
      <c r="G102" s="4">
        <v>45000</v>
      </c>
      <c r="H102" s="4">
        <v>50000</v>
      </c>
      <c r="I102" s="4">
        <v>60000</v>
      </c>
    </row>
    <row r="103" spans="1:9" ht="12.75">
      <c r="A103" s="6" t="s">
        <v>122</v>
      </c>
      <c r="B103" s="1" t="s">
        <v>167</v>
      </c>
      <c r="C103" s="4">
        <f>4840.2+13580.1+44760.1</f>
        <v>63180.399999999994</v>
      </c>
      <c r="D103" s="4">
        <v>53242.2</v>
      </c>
      <c r="E103" s="4">
        <v>70000</v>
      </c>
      <c r="F103" s="4">
        <v>70000</v>
      </c>
      <c r="G103" s="4">
        <v>80000</v>
      </c>
      <c r="H103" s="4">
        <v>85000</v>
      </c>
      <c r="I103" s="4">
        <v>95000</v>
      </c>
    </row>
    <row r="104" spans="1:9" ht="12.75">
      <c r="A104" s="6" t="s">
        <v>123</v>
      </c>
      <c r="B104" s="1" t="s">
        <v>168</v>
      </c>
      <c r="C104" s="4">
        <v>0</v>
      </c>
      <c r="D104" s="4">
        <v>2900</v>
      </c>
      <c r="E104" s="4">
        <v>13500</v>
      </c>
      <c r="F104" s="18">
        <v>100</v>
      </c>
      <c r="G104" s="18">
        <v>0</v>
      </c>
      <c r="H104" s="4">
        <v>0</v>
      </c>
      <c r="I104" s="4">
        <v>0</v>
      </c>
    </row>
    <row r="105" spans="1:9" ht="12.75">
      <c r="A105" s="6" t="s">
        <v>124</v>
      </c>
      <c r="B105" s="1" t="s">
        <v>169</v>
      </c>
      <c r="C105" s="4">
        <v>10542.2</v>
      </c>
      <c r="D105" s="4">
        <v>9900</v>
      </c>
      <c r="E105" s="4">
        <v>13000</v>
      </c>
      <c r="F105" s="4">
        <v>13000</v>
      </c>
      <c r="G105" s="4">
        <v>13500</v>
      </c>
      <c r="H105" s="4">
        <v>14000</v>
      </c>
      <c r="I105" s="4">
        <v>16000</v>
      </c>
    </row>
    <row r="106" spans="1:9" ht="12.75">
      <c r="A106" s="6" t="s">
        <v>125</v>
      </c>
      <c r="B106" s="1" t="s">
        <v>170</v>
      </c>
      <c r="C106" s="4">
        <v>0</v>
      </c>
      <c r="D106" s="4">
        <v>30032.91</v>
      </c>
      <c r="E106" s="4">
        <v>93960</v>
      </c>
      <c r="F106" s="4">
        <v>40000</v>
      </c>
      <c r="G106" s="4">
        <v>80000</v>
      </c>
      <c r="H106" s="4">
        <v>50000</v>
      </c>
      <c r="I106" s="4">
        <v>55000</v>
      </c>
    </row>
    <row r="107" spans="1:9" ht="12.75">
      <c r="A107" s="6" t="s">
        <v>401</v>
      </c>
      <c r="B107" s="1" t="s">
        <v>399</v>
      </c>
      <c r="C107" s="4">
        <v>6325</v>
      </c>
      <c r="D107" s="4">
        <v>125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1:9" ht="12.75">
      <c r="A108" s="6" t="s">
        <v>402</v>
      </c>
      <c r="B108" s="1" t="s">
        <v>430</v>
      </c>
      <c r="C108" s="4">
        <f>202.5+2316.39</f>
        <v>2518.89</v>
      </c>
      <c r="D108" s="4">
        <v>202.5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1:9" ht="12.75">
      <c r="A109" s="6" t="s">
        <v>403</v>
      </c>
      <c r="B109" s="1" t="s">
        <v>400</v>
      </c>
      <c r="C109" s="4">
        <v>7710</v>
      </c>
      <c r="D109" s="4">
        <v>1404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1:9" ht="12.75">
      <c r="A110" s="6" t="s">
        <v>126</v>
      </c>
      <c r="B110" s="1" t="s">
        <v>171</v>
      </c>
      <c r="C110" s="4">
        <f aca="true" t="shared" si="34" ref="C110:I110">SUM(C111:C115)</f>
        <v>550994.5</v>
      </c>
      <c r="D110" s="4">
        <f t="shared" si="34"/>
        <v>689990.7200000001</v>
      </c>
      <c r="E110" s="4">
        <f t="shared" si="34"/>
        <v>976500</v>
      </c>
      <c r="F110" s="4">
        <f t="shared" si="34"/>
        <v>759392.4</v>
      </c>
      <c r="G110" s="4">
        <f t="shared" si="34"/>
        <v>836400</v>
      </c>
      <c r="H110" s="4">
        <f t="shared" si="34"/>
        <v>917100</v>
      </c>
      <c r="I110" s="4">
        <f t="shared" si="34"/>
        <v>1009800</v>
      </c>
    </row>
    <row r="111" spans="1:9" ht="12.75">
      <c r="A111" s="6" t="s">
        <v>127</v>
      </c>
      <c r="B111" s="1" t="s">
        <v>172</v>
      </c>
      <c r="C111" s="4">
        <v>229932.28</v>
      </c>
      <c r="D111" s="4">
        <v>387400.68</v>
      </c>
      <c r="E111" s="4">
        <v>540000</v>
      </c>
      <c r="F111" s="4">
        <v>420000</v>
      </c>
      <c r="G111" s="4">
        <v>462000</v>
      </c>
      <c r="H111" s="4">
        <v>508000</v>
      </c>
      <c r="I111" s="4">
        <v>560000</v>
      </c>
    </row>
    <row r="112" spans="1:9" ht="12.75">
      <c r="A112" s="6" t="s">
        <v>128</v>
      </c>
      <c r="B112" s="1" t="s">
        <v>419</v>
      </c>
      <c r="C112" s="4">
        <v>5631.3</v>
      </c>
      <c r="D112" s="4">
        <v>5367.4</v>
      </c>
      <c r="E112" s="4">
        <v>6000</v>
      </c>
      <c r="F112" s="4">
        <v>5212.4</v>
      </c>
      <c r="G112" s="4">
        <v>5800</v>
      </c>
      <c r="H112" s="4">
        <v>6000</v>
      </c>
      <c r="I112" s="4">
        <v>6200</v>
      </c>
    </row>
    <row r="113" spans="1:9" ht="12.75">
      <c r="A113" s="6" t="s">
        <v>129</v>
      </c>
      <c r="B113" s="1" t="s">
        <v>420</v>
      </c>
      <c r="C113" s="4">
        <v>209167.2</v>
      </c>
      <c r="D113" s="4">
        <v>179296</v>
      </c>
      <c r="E113" s="4">
        <v>230000</v>
      </c>
      <c r="F113" s="4">
        <v>185000</v>
      </c>
      <c r="G113" s="4">
        <v>204000</v>
      </c>
      <c r="H113" s="4">
        <v>223000</v>
      </c>
      <c r="I113" s="4">
        <v>246000</v>
      </c>
    </row>
    <row r="114" spans="1:9" ht="12.75">
      <c r="A114" s="6" t="s">
        <v>130</v>
      </c>
      <c r="B114" s="1" t="s">
        <v>421</v>
      </c>
      <c r="C114" s="4">
        <v>90537.49</v>
      </c>
      <c r="D114" s="4">
        <v>111875.14</v>
      </c>
      <c r="E114" s="4">
        <v>195000</v>
      </c>
      <c r="F114" s="4">
        <v>145000</v>
      </c>
      <c r="G114" s="4">
        <v>160000</v>
      </c>
      <c r="H114" s="4">
        <v>175000</v>
      </c>
      <c r="I114" s="4">
        <v>192000</v>
      </c>
    </row>
    <row r="115" spans="1:9" ht="12.75">
      <c r="A115" s="6" t="s">
        <v>131</v>
      </c>
      <c r="B115" s="1" t="s">
        <v>381</v>
      </c>
      <c r="C115" s="4">
        <f>SUM(C116:C119)</f>
        <v>15726.23</v>
      </c>
      <c r="D115" s="4">
        <f aca="true" t="shared" si="35" ref="D115:I115">SUM(D116:D119)</f>
        <v>6051.5</v>
      </c>
      <c r="E115" s="4">
        <f t="shared" si="35"/>
        <v>5500</v>
      </c>
      <c r="F115" s="4">
        <f t="shared" si="35"/>
        <v>4180</v>
      </c>
      <c r="G115" s="4">
        <f t="shared" si="35"/>
        <v>4600</v>
      </c>
      <c r="H115" s="4">
        <f t="shared" si="35"/>
        <v>5100</v>
      </c>
      <c r="I115" s="4">
        <f t="shared" si="35"/>
        <v>5600</v>
      </c>
    </row>
    <row r="116" spans="1:9" ht="12.75">
      <c r="A116" s="6" t="s">
        <v>132</v>
      </c>
      <c r="B116" s="1" t="s">
        <v>382</v>
      </c>
      <c r="C116" s="4">
        <v>3326.4</v>
      </c>
      <c r="D116" s="4">
        <v>4004</v>
      </c>
      <c r="E116" s="4">
        <v>5500</v>
      </c>
      <c r="F116" s="4">
        <v>4180</v>
      </c>
      <c r="G116" s="4">
        <v>4600</v>
      </c>
      <c r="H116" s="4">
        <v>5100</v>
      </c>
      <c r="I116" s="4">
        <v>5600</v>
      </c>
    </row>
    <row r="117" spans="1:9" ht="12.75">
      <c r="A117" s="6" t="s">
        <v>404</v>
      </c>
      <c r="B117" s="1" t="s">
        <v>405</v>
      </c>
      <c r="C117" s="4">
        <v>0</v>
      </c>
      <c r="D117" s="4">
        <v>2047.5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1:9" ht="12.75">
      <c r="A118" s="6" t="s">
        <v>431</v>
      </c>
      <c r="B118" s="1" t="s">
        <v>432</v>
      </c>
      <c r="C118" s="4">
        <v>4500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1:9" ht="12.75">
      <c r="A119" s="6" t="s">
        <v>433</v>
      </c>
      <c r="B119" s="1" t="s">
        <v>434</v>
      </c>
      <c r="C119" s="4">
        <v>7899.83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1:9" ht="12.75">
      <c r="A120" s="6" t="s">
        <v>133</v>
      </c>
      <c r="B120" s="1" t="s">
        <v>383</v>
      </c>
      <c r="C120" s="4">
        <v>361657.44</v>
      </c>
      <c r="D120" s="4">
        <v>207421.19</v>
      </c>
      <c r="E120" s="4">
        <v>215000</v>
      </c>
      <c r="F120" s="4">
        <v>201000</v>
      </c>
      <c r="G120" s="4">
        <v>200000</v>
      </c>
      <c r="H120" s="4">
        <v>205000</v>
      </c>
      <c r="I120" s="4">
        <v>210000</v>
      </c>
    </row>
    <row r="121" spans="1:9" ht="12.75">
      <c r="A121" s="6" t="s">
        <v>134</v>
      </c>
      <c r="B121" s="1" t="s">
        <v>173</v>
      </c>
      <c r="C121" s="4">
        <f aca="true" t="shared" si="36" ref="C121:I121">C122</f>
        <v>273863.64</v>
      </c>
      <c r="D121" s="4">
        <f t="shared" si="36"/>
        <v>440516.02</v>
      </c>
      <c r="E121" s="4">
        <f t="shared" si="36"/>
        <v>330000</v>
      </c>
      <c r="F121" s="4">
        <f t="shared" si="36"/>
        <v>500000</v>
      </c>
      <c r="G121" s="4">
        <f t="shared" si="36"/>
        <v>585000</v>
      </c>
      <c r="H121" s="4">
        <f t="shared" si="36"/>
        <v>620000</v>
      </c>
      <c r="I121" s="4">
        <f t="shared" si="36"/>
        <v>680000</v>
      </c>
    </row>
    <row r="122" spans="1:9" ht="12.75">
      <c r="A122" s="6" t="s">
        <v>135</v>
      </c>
      <c r="B122" s="1" t="s">
        <v>174</v>
      </c>
      <c r="C122" s="4">
        <v>273863.64</v>
      </c>
      <c r="D122" s="4">
        <v>440516.02</v>
      </c>
      <c r="E122" s="4">
        <v>330000</v>
      </c>
      <c r="F122" s="4">
        <v>500000</v>
      </c>
      <c r="G122" s="4">
        <v>585000</v>
      </c>
      <c r="H122" s="4">
        <v>620000</v>
      </c>
      <c r="I122" s="4">
        <v>680000</v>
      </c>
    </row>
    <row r="123" spans="1:9" ht="12.75">
      <c r="A123" s="6" t="s">
        <v>136</v>
      </c>
      <c r="B123" s="1" t="s">
        <v>187</v>
      </c>
      <c r="C123" s="4">
        <f aca="true" t="shared" si="37" ref="C123:I123">C124+C130+C132</f>
        <v>12692546.14</v>
      </c>
      <c r="D123" s="4">
        <f t="shared" si="37"/>
        <v>14132851.69</v>
      </c>
      <c r="E123" s="4">
        <f t="shared" si="37"/>
        <v>16922500</v>
      </c>
      <c r="F123" s="4">
        <f t="shared" si="37"/>
        <v>16090000</v>
      </c>
      <c r="G123" s="4">
        <f t="shared" si="37"/>
        <v>18975000</v>
      </c>
      <c r="H123" s="4">
        <f t="shared" si="37"/>
        <v>22759000</v>
      </c>
      <c r="I123" s="4">
        <f t="shared" si="37"/>
        <v>27270800</v>
      </c>
    </row>
    <row r="124" spans="1:9" ht="12.75">
      <c r="A124" s="6" t="s">
        <v>137</v>
      </c>
      <c r="B124" s="1" t="s">
        <v>175</v>
      </c>
      <c r="C124" s="4">
        <f aca="true" t="shared" si="38" ref="C124:I124">SUM(C125:C129)</f>
        <v>12675841.110000001</v>
      </c>
      <c r="D124" s="4">
        <f t="shared" si="38"/>
        <v>13952622.61</v>
      </c>
      <c r="E124" s="4">
        <f t="shared" si="38"/>
        <v>16527000</v>
      </c>
      <c r="F124" s="4">
        <f t="shared" si="38"/>
        <v>15755000</v>
      </c>
      <c r="G124" s="4">
        <f t="shared" si="38"/>
        <v>18620000</v>
      </c>
      <c r="H124" s="4">
        <f t="shared" si="38"/>
        <v>22344000</v>
      </c>
      <c r="I124" s="4">
        <f t="shared" si="38"/>
        <v>26812800</v>
      </c>
    </row>
    <row r="125" spans="1:9" ht="12.75">
      <c r="A125" s="6" t="s">
        <v>138</v>
      </c>
      <c r="B125" s="1" t="s">
        <v>176</v>
      </c>
      <c r="C125" s="4">
        <v>8021619.38</v>
      </c>
      <c r="D125" s="4">
        <v>8707097.78</v>
      </c>
      <c r="E125" s="4">
        <v>10480000</v>
      </c>
      <c r="F125" s="21">
        <v>9600000</v>
      </c>
      <c r="G125" s="4">
        <v>11230000</v>
      </c>
      <c r="H125" s="4">
        <f>G125*20%+G125</f>
        <v>13476000</v>
      </c>
      <c r="I125" s="4">
        <f>H125*20%+H125</f>
        <v>16171200</v>
      </c>
    </row>
    <row r="126" spans="1:9" ht="12.75">
      <c r="A126" s="6" t="s">
        <v>139</v>
      </c>
      <c r="B126" s="1" t="s">
        <v>177</v>
      </c>
      <c r="C126" s="4">
        <v>774119.68</v>
      </c>
      <c r="D126" s="4">
        <v>880684.61</v>
      </c>
      <c r="E126" s="4">
        <v>1070000</v>
      </c>
      <c r="F126" s="4">
        <v>1085000</v>
      </c>
      <c r="G126" s="4">
        <v>1300000</v>
      </c>
      <c r="H126" s="4">
        <f aca="true" t="shared" si="39" ref="H126:I129">G126*20%+G126</f>
        <v>1560000</v>
      </c>
      <c r="I126" s="4">
        <f t="shared" si="39"/>
        <v>1872000</v>
      </c>
    </row>
    <row r="127" spans="1:9" ht="12.75">
      <c r="A127" s="6" t="s">
        <v>140</v>
      </c>
      <c r="B127" s="1" t="s">
        <v>178</v>
      </c>
      <c r="C127" s="4">
        <v>3501947.22</v>
      </c>
      <c r="D127" s="4">
        <v>3975894.72</v>
      </c>
      <c r="E127" s="4">
        <v>4470000</v>
      </c>
      <c r="F127" s="4">
        <v>4600000</v>
      </c>
      <c r="G127" s="4">
        <v>5520000</v>
      </c>
      <c r="H127" s="4">
        <f t="shared" si="39"/>
        <v>6624000</v>
      </c>
      <c r="I127" s="4">
        <f t="shared" si="39"/>
        <v>7948800</v>
      </c>
    </row>
    <row r="128" spans="1:9" ht="12.75">
      <c r="A128" s="6" t="s">
        <v>141</v>
      </c>
      <c r="B128" s="1" t="s">
        <v>179</v>
      </c>
      <c r="C128" s="4">
        <v>270150.51</v>
      </c>
      <c r="D128" s="4">
        <v>278839.82</v>
      </c>
      <c r="E128" s="4">
        <v>353500</v>
      </c>
      <c r="F128" s="4">
        <v>340000</v>
      </c>
      <c r="G128" s="4">
        <v>410000</v>
      </c>
      <c r="H128" s="4">
        <f t="shared" si="39"/>
        <v>492000</v>
      </c>
      <c r="I128" s="4">
        <f t="shared" si="39"/>
        <v>590400</v>
      </c>
    </row>
    <row r="129" spans="1:9" ht="12.75">
      <c r="A129" s="6" t="s">
        <v>142</v>
      </c>
      <c r="B129" s="1" t="s">
        <v>422</v>
      </c>
      <c r="C129" s="4">
        <v>108004.32</v>
      </c>
      <c r="D129" s="4">
        <v>110105.68</v>
      </c>
      <c r="E129" s="4">
        <v>153500</v>
      </c>
      <c r="F129" s="4">
        <v>130000</v>
      </c>
      <c r="G129" s="4">
        <v>160000</v>
      </c>
      <c r="H129" s="4">
        <f t="shared" si="39"/>
        <v>192000</v>
      </c>
      <c r="I129" s="4">
        <f t="shared" si="39"/>
        <v>230400</v>
      </c>
    </row>
    <row r="130" spans="1:9" ht="12.75">
      <c r="A130" s="6" t="s">
        <v>143</v>
      </c>
      <c r="B130" s="1" t="s">
        <v>180</v>
      </c>
      <c r="C130" s="4">
        <f aca="true" t="shared" si="40" ref="C130:I130">C131</f>
        <v>16705.03</v>
      </c>
      <c r="D130" s="4">
        <f t="shared" si="40"/>
        <v>37759.13</v>
      </c>
      <c r="E130" s="4">
        <f t="shared" si="40"/>
        <v>35500</v>
      </c>
      <c r="F130" s="4">
        <f t="shared" si="40"/>
        <v>35000</v>
      </c>
      <c r="G130" s="4">
        <f t="shared" si="40"/>
        <v>35000</v>
      </c>
      <c r="H130" s="4">
        <f t="shared" si="40"/>
        <v>35000</v>
      </c>
      <c r="I130" s="4">
        <f t="shared" si="40"/>
        <v>38000</v>
      </c>
    </row>
    <row r="131" spans="1:9" ht="12.75">
      <c r="A131" s="6" t="s">
        <v>144</v>
      </c>
      <c r="B131" s="1" t="s">
        <v>181</v>
      </c>
      <c r="C131" s="4">
        <v>16705.03</v>
      </c>
      <c r="D131" s="4">
        <v>37759.13</v>
      </c>
      <c r="E131" s="4">
        <v>35500</v>
      </c>
      <c r="F131" s="4">
        <v>35000</v>
      </c>
      <c r="G131" s="4">
        <v>35000</v>
      </c>
      <c r="H131" s="4">
        <v>35000</v>
      </c>
      <c r="I131" s="4">
        <v>38000</v>
      </c>
    </row>
    <row r="132" spans="1:9" ht="12.75">
      <c r="A132" s="6" t="s">
        <v>145</v>
      </c>
      <c r="B132" s="1" t="s">
        <v>182</v>
      </c>
      <c r="C132" s="4">
        <f aca="true" t="shared" si="41" ref="C132:I132">C133</f>
        <v>0</v>
      </c>
      <c r="D132" s="4">
        <f t="shared" si="41"/>
        <v>142469.95</v>
      </c>
      <c r="E132" s="4">
        <f t="shared" si="41"/>
        <v>360000</v>
      </c>
      <c r="F132" s="4">
        <f t="shared" si="41"/>
        <v>300000</v>
      </c>
      <c r="G132" s="4">
        <f t="shared" si="41"/>
        <v>320000</v>
      </c>
      <c r="H132" s="4">
        <f t="shared" si="41"/>
        <v>380000</v>
      </c>
      <c r="I132" s="4">
        <f t="shared" si="41"/>
        <v>420000</v>
      </c>
    </row>
    <row r="133" spans="1:9" ht="12.75">
      <c r="A133" s="6" t="s">
        <v>146</v>
      </c>
      <c r="B133" s="1" t="s">
        <v>183</v>
      </c>
      <c r="C133" s="4">
        <v>0</v>
      </c>
      <c r="D133" s="4">
        <v>142469.95</v>
      </c>
      <c r="E133" s="4">
        <v>360000</v>
      </c>
      <c r="F133" s="4">
        <v>300000</v>
      </c>
      <c r="G133" s="4">
        <v>320000</v>
      </c>
      <c r="H133" s="4">
        <v>380000</v>
      </c>
      <c r="I133" s="4">
        <v>420000</v>
      </c>
    </row>
    <row r="134" spans="1:9" ht="12.75">
      <c r="A134" s="6" t="s">
        <v>147</v>
      </c>
      <c r="B134" s="1" t="s">
        <v>185</v>
      </c>
      <c r="C134" s="4">
        <f aca="true" t="shared" si="42" ref="C134:I134">C135</f>
        <v>3543768.64</v>
      </c>
      <c r="D134" s="4">
        <f t="shared" si="42"/>
        <v>5126425.98</v>
      </c>
      <c r="E134" s="4">
        <f t="shared" si="42"/>
        <v>6211600</v>
      </c>
      <c r="F134" s="4">
        <f t="shared" si="42"/>
        <v>6211000</v>
      </c>
      <c r="G134" s="4">
        <f t="shared" si="42"/>
        <v>8000000</v>
      </c>
      <c r="H134" s="4">
        <f t="shared" si="42"/>
        <v>10000000</v>
      </c>
      <c r="I134" s="4">
        <f t="shared" si="42"/>
        <v>12500000</v>
      </c>
    </row>
    <row r="135" spans="1:9" ht="12.75">
      <c r="A135" s="6" t="s">
        <v>148</v>
      </c>
      <c r="B135" s="1" t="s">
        <v>186</v>
      </c>
      <c r="C135" s="4">
        <v>3543768.64</v>
      </c>
      <c r="D135" s="4">
        <v>5126425.98</v>
      </c>
      <c r="E135" s="4">
        <v>6211600</v>
      </c>
      <c r="F135" s="4">
        <v>6211000</v>
      </c>
      <c r="G135" s="4">
        <v>8000000</v>
      </c>
      <c r="H135" s="4">
        <f>G135*25%+G135</f>
        <v>10000000</v>
      </c>
      <c r="I135" s="4">
        <f>H135*25%+H135</f>
        <v>12500000</v>
      </c>
    </row>
    <row r="136" spans="1:9" ht="18">
      <c r="A136" s="46" t="s">
        <v>300</v>
      </c>
      <c r="B136" s="46"/>
      <c r="C136" s="46"/>
      <c r="D136" s="46"/>
      <c r="E136" s="46"/>
      <c r="F136" s="46"/>
      <c r="G136" s="46"/>
      <c r="H136" s="46"/>
      <c r="I136" s="46"/>
    </row>
    <row r="137" spans="1:9" ht="15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5.75">
      <c r="A138" s="47" t="s">
        <v>390</v>
      </c>
      <c r="B138" s="47"/>
      <c r="C138" s="47"/>
      <c r="D138" s="47"/>
      <c r="E138" s="47"/>
      <c r="F138" s="47"/>
      <c r="G138" s="47"/>
      <c r="H138" s="47"/>
      <c r="I138" s="47"/>
    </row>
    <row r="139" spans="1:9" ht="12.75">
      <c r="A139" s="39" t="s">
        <v>391</v>
      </c>
      <c r="B139" s="39"/>
      <c r="C139" s="39"/>
      <c r="D139" s="39"/>
      <c r="E139" s="39"/>
      <c r="F139" s="39"/>
      <c r="G139" s="39"/>
      <c r="H139" s="39"/>
      <c r="I139" s="39"/>
    </row>
    <row r="140" spans="1:9" ht="12.75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7:9" ht="12.75">
      <c r="G141" s="48" t="s">
        <v>0</v>
      </c>
      <c r="H141" s="48"/>
      <c r="I141" s="48"/>
    </row>
    <row r="142" spans="1:9" ht="12.75">
      <c r="A142" s="44" t="s">
        <v>1</v>
      </c>
      <c r="B142" s="44" t="s">
        <v>2</v>
      </c>
      <c r="C142" s="45" t="s">
        <v>3</v>
      </c>
      <c r="D142" s="45"/>
      <c r="E142" s="3" t="s">
        <v>4</v>
      </c>
      <c r="F142" s="3" t="s">
        <v>5</v>
      </c>
      <c r="G142" s="45" t="s">
        <v>6</v>
      </c>
      <c r="H142" s="45"/>
      <c r="I142" s="45"/>
    </row>
    <row r="143" spans="1:9" ht="12.75">
      <c r="A143" s="44"/>
      <c r="B143" s="44"/>
      <c r="C143" s="3">
        <v>2005</v>
      </c>
      <c r="D143" s="3">
        <v>2006</v>
      </c>
      <c r="E143" s="45">
        <v>2007</v>
      </c>
      <c r="F143" s="45"/>
      <c r="G143" s="3">
        <v>2008</v>
      </c>
      <c r="H143" s="3">
        <v>2009</v>
      </c>
      <c r="I143" s="3">
        <v>2010</v>
      </c>
    </row>
    <row r="144" spans="1:9" ht="12.75">
      <c r="A144" s="6" t="s">
        <v>149</v>
      </c>
      <c r="B144" s="1" t="s">
        <v>184</v>
      </c>
      <c r="C144" s="4">
        <f aca="true" t="shared" si="43" ref="C144:I144">C145+C149</f>
        <v>702327.66</v>
      </c>
      <c r="D144" s="4">
        <f t="shared" si="43"/>
        <v>794491</v>
      </c>
      <c r="E144" s="4">
        <f t="shared" si="43"/>
        <v>940600</v>
      </c>
      <c r="F144" s="4">
        <f t="shared" si="43"/>
        <v>836800</v>
      </c>
      <c r="G144" s="4">
        <f t="shared" si="43"/>
        <v>827800</v>
      </c>
      <c r="H144" s="4">
        <f t="shared" si="43"/>
        <v>903600</v>
      </c>
      <c r="I144" s="4">
        <f t="shared" si="43"/>
        <v>989600</v>
      </c>
    </row>
    <row r="145" spans="1:9" ht="12.75">
      <c r="A145" s="6" t="s">
        <v>188</v>
      </c>
      <c r="B145" s="1" t="s">
        <v>198</v>
      </c>
      <c r="C145" s="4">
        <f aca="true" t="shared" si="44" ref="C145:I145">C146</f>
        <v>12336</v>
      </c>
      <c r="D145" s="4">
        <f t="shared" si="44"/>
        <v>11771</v>
      </c>
      <c r="E145" s="4">
        <f t="shared" si="44"/>
        <v>15000</v>
      </c>
      <c r="F145" s="4">
        <f t="shared" si="44"/>
        <v>14000</v>
      </c>
      <c r="G145" s="4">
        <f t="shared" si="44"/>
        <v>15000</v>
      </c>
      <c r="H145" s="4">
        <f t="shared" si="44"/>
        <v>18000</v>
      </c>
      <c r="I145" s="4">
        <f t="shared" si="44"/>
        <v>22000</v>
      </c>
    </row>
    <row r="146" spans="1:9" ht="12.75">
      <c r="A146" s="6" t="s">
        <v>189</v>
      </c>
      <c r="B146" s="1" t="s">
        <v>199</v>
      </c>
      <c r="C146" s="4">
        <f aca="true" t="shared" si="45" ref="C146:I146">C147+C148</f>
        <v>12336</v>
      </c>
      <c r="D146" s="4">
        <f t="shared" si="45"/>
        <v>11771</v>
      </c>
      <c r="E146" s="4">
        <f t="shared" si="45"/>
        <v>15000</v>
      </c>
      <c r="F146" s="4">
        <f t="shared" si="45"/>
        <v>14000</v>
      </c>
      <c r="G146" s="4">
        <f t="shared" si="45"/>
        <v>15000</v>
      </c>
      <c r="H146" s="4">
        <f t="shared" si="45"/>
        <v>18000</v>
      </c>
      <c r="I146" s="4">
        <f t="shared" si="45"/>
        <v>22000</v>
      </c>
    </row>
    <row r="147" spans="1:9" ht="12.75">
      <c r="A147" s="6" t="s">
        <v>190</v>
      </c>
      <c r="B147" s="1" t="s">
        <v>200</v>
      </c>
      <c r="C147" s="4">
        <v>12336</v>
      </c>
      <c r="D147" s="4">
        <v>11051</v>
      </c>
      <c r="E147" s="4">
        <v>15000</v>
      </c>
      <c r="F147" s="4">
        <v>14000</v>
      </c>
      <c r="G147" s="4">
        <v>15000</v>
      </c>
      <c r="H147" s="4">
        <v>18000</v>
      </c>
      <c r="I147" s="4">
        <v>22000</v>
      </c>
    </row>
    <row r="148" spans="1:9" ht="12.75">
      <c r="A148" s="6" t="s">
        <v>406</v>
      </c>
      <c r="B148" s="1" t="s">
        <v>407</v>
      </c>
      <c r="C148" s="4">
        <v>0</v>
      </c>
      <c r="D148" s="4">
        <v>720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</row>
    <row r="149" spans="1:9" ht="12.75">
      <c r="A149" s="6" t="s">
        <v>191</v>
      </c>
      <c r="B149" s="1" t="s">
        <v>201</v>
      </c>
      <c r="C149" s="4">
        <f aca="true" t="shared" si="46" ref="C149:I149">C150+C152</f>
        <v>689991.66</v>
      </c>
      <c r="D149" s="4">
        <f t="shared" si="46"/>
        <v>782720</v>
      </c>
      <c r="E149" s="4">
        <f t="shared" si="46"/>
        <v>925600</v>
      </c>
      <c r="F149" s="4">
        <f t="shared" si="46"/>
        <v>822800</v>
      </c>
      <c r="G149" s="4">
        <f t="shared" si="46"/>
        <v>812800</v>
      </c>
      <c r="H149" s="4">
        <f t="shared" si="46"/>
        <v>885600</v>
      </c>
      <c r="I149" s="4">
        <f t="shared" si="46"/>
        <v>967600</v>
      </c>
    </row>
    <row r="150" spans="1:9" ht="12.75">
      <c r="A150" s="6" t="s">
        <v>192</v>
      </c>
      <c r="B150" s="1" t="s">
        <v>202</v>
      </c>
      <c r="C150" s="4">
        <f aca="true" t="shared" si="47" ref="C150:I150">C151</f>
        <v>689361.66</v>
      </c>
      <c r="D150" s="4">
        <f t="shared" si="47"/>
        <v>707120</v>
      </c>
      <c r="E150" s="4">
        <f t="shared" si="47"/>
        <v>850000</v>
      </c>
      <c r="F150" s="4">
        <f t="shared" si="47"/>
        <v>630000</v>
      </c>
      <c r="G150" s="4">
        <f t="shared" si="47"/>
        <v>700000</v>
      </c>
      <c r="H150" s="4">
        <f t="shared" si="47"/>
        <v>770000</v>
      </c>
      <c r="I150" s="4">
        <f t="shared" si="47"/>
        <v>850000</v>
      </c>
    </row>
    <row r="151" spans="1:9" ht="12.75">
      <c r="A151" s="6" t="s">
        <v>193</v>
      </c>
      <c r="B151" s="1" t="s">
        <v>203</v>
      </c>
      <c r="C151" s="4">
        <v>689361.66</v>
      </c>
      <c r="D151" s="4">
        <v>707120</v>
      </c>
      <c r="E151" s="4">
        <v>850000</v>
      </c>
      <c r="F151" s="21">
        <v>630000</v>
      </c>
      <c r="G151" s="4">
        <v>700000</v>
      </c>
      <c r="H151" s="4">
        <v>770000</v>
      </c>
      <c r="I151" s="4">
        <v>850000</v>
      </c>
    </row>
    <row r="152" spans="1:9" ht="12.75">
      <c r="A152" s="6" t="s">
        <v>194</v>
      </c>
      <c r="B152" s="1" t="s">
        <v>204</v>
      </c>
      <c r="C152" s="4">
        <f>SUM(C153:C155)</f>
        <v>630</v>
      </c>
      <c r="D152" s="4">
        <f>SUM(D153:D155)</f>
        <v>75600</v>
      </c>
      <c r="E152" s="4">
        <f>SUM(E153:E155)</f>
        <v>75600</v>
      </c>
      <c r="F152" s="4">
        <f>SUM(F153:F156)</f>
        <v>192800</v>
      </c>
      <c r="G152" s="4">
        <f>SUM(G153:G156)</f>
        <v>112800</v>
      </c>
      <c r="H152" s="4">
        <f>SUM(H153:H156)</f>
        <v>115600</v>
      </c>
      <c r="I152" s="4">
        <f>SUM(I153:I156)</f>
        <v>117600</v>
      </c>
    </row>
    <row r="153" spans="1:9" ht="12.75">
      <c r="A153" s="6" t="s">
        <v>195</v>
      </c>
      <c r="B153" s="1" t="s">
        <v>205</v>
      </c>
      <c r="C153" s="4">
        <v>0</v>
      </c>
      <c r="D153" s="4">
        <v>75600</v>
      </c>
      <c r="E153" s="4">
        <v>75600</v>
      </c>
      <c r="F153" s="4">
        <v>75600</v>
      </c>
      <c r="G153" s="4">
        <v>75600</v>
      </c>
      <c r="H153" s="4">
        <v>75600</v>
      </c>
      <c r="I153" s="4">
        <v>75600</v>
      </c>
    </row>
    <row r="154" spans="1:9" ht="12.75">
      <c r="A154" s="6" t="s">
        <v>196</v>
      </c>
      <c r="B154" s="1" t="s">
        <v>423</v>
      </c>
      <c r="C154" s="4">
        <v>0</v>
      </c>
      <c r="D154" s="4">
        <v>0</v>
      </c>
      <c r="E154" s="4">
        <v>0</v>
      </c>
      <c r="F154" s="4">
        <v>80000</v>
      </c>
      <c r="G154" s="4">
        <v>0</v>
      </c>
      <c r="H154" s="4">
        <v>0</v>
      </c>
      <c r="I154" s="4">
        <v>0</v>
      </c>
    </row>
    <row r="155" spans="1:9" ht="12.75">
      <c r="A155" s="6" t="s">
        <v>435</v>
      </c>
      <c r="B155" s="1" t="s">
        <v>436</v>
      </c>
      <c r="C155" s="4">
        <v>630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1:9" ht="12.75">
      <c r="A156" s="6"/>
      <c r="B156" s="1" t="s">
        <v>457</v>
      </c>
      <c r="C156" s="4">
        <v>0</v>
      </c>
      <c r="D156" s="4">
        <v>0</v>
      </c>
      <c r="E156" s="4">
        <v>0</v>
      </c>
      <c r="F156" s="4">
        <v>37200</v>
      </c>
      <c r="G156" s="4">
        <v>37200</v>
      </c>
      <c r="H156" s="4">
        <v>40000</v>
      </c>
      <c r="I156" s="4">
        <v>42000</v>
      </c>
    </row>
    <row r="157" spans="1:9" ht="12.75">
      <c r="A157" s="6" t="s">
        <v>197</v>
      </c>
      <c r="B157" s="1" t="s">
        <v>206</v>
      </c>
      <c r="C157" s="4">
        <f aca="true" t="shared" si="48" ref="C157:I157">C158+C175+C179+C189</f>
        <v>1083942.8399999999</v>
      </c>
      <c r="D157" s="4">
        <f t="shared" si="48"/>
        <v>588168.74</v>
      </c>
      <c r="E157" s="4">
        <f t="shared" si="48"/>
        <v>1036620</v>
      </c>
      <c r="F157" s="4">
        <f t="shared" si="48"/>
        <v>1228210</v>
      </c>
      <c r="G157" s="4">
        <f t="shared" si="48"/>
        <v>919200</v>
      </c>
      <c r="H157" s="4">
        <f t="shared" si="48"/>
        <v>1267300</v>
      </c>
      <c r="I157" s="4">
        <f t="shared" si="48"/>
        <v>1648950</v>
      </c>
    </row>
    <row r="158" spans="1:9" ht="12.75">
      <c r="A158" s="6" t="s">
        <v>207</v>
      </c>
      <c r="B158" s="1" t="s">
        <v>215</v>
      </c>
      <c r="C158" s="4">
        <f aca="true" t="shared" si="49" ref="C158:I158">C159+C165+C171+C173</f>
        <v>79528.4</v>
      </c>
      <c r="D158" s="4">
        <f t="shared" si="49"/>
        <v>75440.27999999998</v>
      </c>
      <c r="E158" s="4">
        <f t="shared" si="49"/>
        <v>175220</v>
      </c>
      <c r="F158" s="4">
        <f t="shared" si="49"/>
        <v>125000</v>
      </c>
      <c r="G158" s="4">
        <f t="shared" si="49"/>
        <v>151500</v>
      </c>
      <c r="H158" s="4">
        <f t="shared" si="49"/>
        <v>200500</v>
      </c>
      <c r="I158" s="4">
        <f t="shared" si="49"/>
        <v>253350</v>
      </c>
    </row>
    <row r="159" spans="1:9" ht="12.75">
      <c r="A159" s="6" t="s">
        <v>208</v>
      </c>
      <c r="B159" s="1" t="s">
        <v>216</v>
      </c>
      <c r="C159" s="4">
        <f aca="true" t="shared" si="50" ref="C159:I159">SUM(C160:C163)</f>
        <v>77721.12</v>
      </c>
      <c r="D159" s="4">
        <f t="shared" si="50"/>
        <v>10465.689999999999</v>
      </c>
      <c r="E159" s="4">
        <f t="shared" si="50"/>
        <v>45000</v>
      </c>
      <c r="F159" s="4">
        <f t="shared" si="50"/>
        <v>18500</v>
      </c>
      <c r="G159" s="4">
        <f t="shared" si="50"/>
        <v>23500</v>
      </c>
      <c r="H159" s="4">
        <f t="shared" si="50"/>
        <v>29100</v>
      </c>
      <c r="I159" s="4">
        <f t="shared" si="50"/>
        <v>36150</v>
      </c>
    </row>
    <row r="160" spans="1:9" ht="12.75">
      <c r="A160" s="6" t="s">
        <v>209</v>
      </c>
      <c r="B160" s="1" t="s">
        <v>424</v>
      </c>
      <c r="C160" s="4">
        <v>32806.22</v>
      </c>
      <c r="D160" s="4">
        <v>2581.61</v>
      </c>
      <c r="E160" s="4">
        <v>12000</v>
      </c>
      <c r="F160" s="4">
        <v>3000</v>
      </c>
      <c r="G160" s="4">
        <v>3800</v>
      </c>
      <c r="H160" s="4">
        <v>4700</v>
      </c>
      <c r="I160" s="4">
        <v>5950</v>
      </c>
    </row>
    <row r="161" spans="1:9" ht="12.75">
      <c r="A161" s="6" t="s">
        <v>210</v>
      </c>
      <c r="B161" s="1" t="s">
        <v>217</v>
      </c>
      <c r="C161" s="4">
        <v>7240.3</v>
      </c>
      <c r="D161" s="4">
        <v>1.8</v>
      </c>
      <c r="E161" s="4">
        <v>3000</v>
      </c>
      <c r="F161" s="4">
        <v>500</v>
      </c>
      <c r="G161" s="4">
        <v>1000</v>
      </c>
      <c r="H161" s="4">
        <v>1000</v>
      </c>
      <c r="I161" s="4">
        <v>1000</v>
      </c>
    </row>
    <row r="162" spans="1:9" ht="12.75">
      <c r="A162" s="6" t="s">
        <v>211</v>
      </c>
      <c r="B162" s="1" t="s">
        <v>218</v>
      </c>
      <c r="C162" s="4">
        <v>11561.67</v>
      </c>
      <c r="D162" s="4">
        <v>4824.33</v>
      </c>
      <c r="E162" s="4">
        <v>15000</v>
      </c>
      <c r="F162" s="4">
        <v>7000</v>
      </c>
      <c r="G162" s="4">
        <v>8700</v>
      </c>
      <c r="H162" s="4">
        <v>10900</v>
      </c>
      <c r="I162" s="4">
        <v>13600</v>
      </c>
    </row>
    <row r="163" spans="1:9" ht="12.75">
      <c r="A163" s="6" t="s">
        <v>212</v>
      </c>
      <c r="B163" s="1" t="s">
        <v>384</v>
      </c>
      <c r="C163" s="4">
        <f aca="true" t="shared" si="51" ref="C163:I163">C164</f>
        <v>26112.93</v>
      </c>
      <c r="D163" s="4">
        <f t="shared" si="51"/>
        <v>3057.95</v>
      </c>
      <c r="E163" s="4">
        <f t="shared" si="51"/>
        <v>15000</v>
      </c>
      <c r="F163" s="4">
        <f t="shared" si="51"/>
        <v>8000</v>
      </c>
      <c r="G163" s="4">
        <f t="shared" si="51"/>
        <v>10000</v>
      </c>
      <c r="H163" s="4">
        <f t="shared" si="51"/>
        <v>12500</v>
      </c>
      <c r="I163" s="4">
        <f t="shared" si="51"/>
        <v>15600</v>
      </c>
    </row>
    <row r="164" spans="1:9" ht="12.75">
      <c r="A164" s="6" t="s">
        <v>213</v>
      </c>
      <c r="B164" s="1" t="s">
        <v>385</v>
      </c>
      <c r="C164" s="4">
        <v>26112.93</v>
      </c>
      <c r="D164" s="4">
        <v>3057.95</v>
      </c>
      <c r="E164" s="4">
        <v>15000</v>
      </c>
      <c r="F164" s="4">
        <v>8000</v>
      </c>
      <c r="G164" s="4">
        <v>10000</v>
      </c>
      <c r="H164" s="4">
        <v>12500</v>
      </c>
      <c r="I164" s="4">
        <v>15600</v>
      </c>
    </row>
    <row r="165" spans="1:9" ht="12.75">
      <c r="A165" s="6" t="s">
        <v>214</v>
      </c>
      <c r="B165" s="1" t="s">
        <v>219</v>
      </c>
      <c r="C165" s="4">
        <f aca="true" t="shared" si="52" ref="C165:I165">SUM(C166:C170)</f>
        <v>0</v>
      </c>
      <c r="D165" s="4">
        <f t="shared" si="52"/>
        <v>61914.98999999999</v>
      </c>
      <c r="E165" s="4">
        <f t="shared" si="52"/>
        <v>120000</v>
      </c>
      <c r="F165" s="4">
        <f t="shared" si="52"/>
        <v>101000</v>
      </c>
      <c r="G165" s="4">
        <v>120000</v>
      </c>
      <c r="H165" s="4">
        <f t="shared" si="52"/>
        <v>161400</v>
      </c>
      <c r="I165" s="4">
        <f t="shared" si="52"/>
        <v>205000</v>
      </c>
    </row>
    <row r="166" spans="1:9" ht="12.75">
      <c r="A166" s="6" t="s">
        <v>220</v>
      </c>
      <c r="B166" s="1" t="s">
        <v>233</v>
      </c>
      <c r="C166" s="4">
        <v>0</v>
      </c>
      <c r="D166" s="4">
        <v>33901.09</v>
      </c>
      <c r="E166" s="4">
        <v>58000</v>
      </c>
      <c r="F166" s="4">
        <v>50000</v>
      </c>
      <c r="G166" s="4">
        <v>60000</v>
      </c>
      <c r="H166" s="4">
        <v>81200</v>
      </c>
      <c r="I166" s="4">
        <v>101500</v>
      </c>
    </row>
    <row r="167" spans="1:9" ht="12.75">
      <c r="A167" s="6" t="s">
        <v>221</v>
      </c>
      <c r="B167" s="1" t="s">
        <v>234</v>
      </c>
      <c r="C167" s="4">
        <v>0</v>
      </c>
      <c r="D167" s="4">
        <v>0</v>
      </c>
      <c r="E167" s="4">
        <v>2000</v>
      </c>
      <c r="F167" s="4">
        <v>500</v>
      </c>
      <c r="G167" s="4">
        <v>1000</v>
      </c>
      <c r="H167" s="4">
        <v>1000</v>
      </c>
      <c r="I167" s="4">
        <v>1000</v>
      </c>
    </row>
    <row r="168" spans="1:9" ht="12.75">
      <c r="A168" s="6" t="s">
        <v>222</v>
      </c>
      <c r="B168" s="1" t="s">
        <v>235</v>
      </c>
      <c r="C168" s="4">
        <v>0</v>
      </c>
      <c r="D168" s="4">
        <v>6685.39</v>
      </c>
      <c r="E168" s="4">
        <v>20000</v>
      </c>
      <c r="F168" s="4">
        <v>10000</v>
      </c>
      <c r="G168" s="4">
        <v>13000</v>
      </c>
      <c r="H168" s="4">
        <v>13200</v>
      </c>
      <c r="I168" s="4">
        <v>20300</v>
      </c>
    </row>
    <row r="169" spans="1:9" ht="12.75">
      <c r="A169" s="6" t="s">
        <v>223</v>
      </c>
      <c r="B169" s="1" t="s">
        <v>236</v>
      </c>
      <c r="C169" s="4">
        <v>0</v>
      </c>
      <c r="D169" s="4">
        <v>0</v>
      </c>
      <c r="E169" s="4">
        <v>2000</v>
      </c>
      <c r="F169" s="4">
        <v>500</v>
      </c>
      <c r="G169" s="4">
        <v>1000</v>
      </c>
      <c r="H169" s="4">
        <v>1000</v>
      </c>
      <c r="I169" s="4">
        <v>1000</v>
      </c>
    </row>
    <row r="170" spans="1:9" ht="12.75">
      <c r="A170" s="6" t="s">
        <v>224</v>
      </c>
      <c r="B170" s="1" t="s">
        <v>237</v>
      </c>
      <c r="C170" s="4">
        <v>0</v>
      </c>
      <c r="D170" s="4">
        <v>21328.51</v>
      </c>
      <c r="E170" s="4">
        <v>38000</v>
      </c>
      <c r="F170" s="4">
        <v>40000</v>
      </c>
      <c r="G170" s="4">
        <v>50000</v>
      </c>
      <c r="H170" s="4">
        <v>65000</v>
      </c>
      <c r="I170" s="4">
        <v>81200</v>
      </c>
    </row>
    <row r="171" spans="1:9" ht="12.75">
      <c r="A171" s="6" t="s">
        <v>225</v>
      </c>
      <c r="B171" s="1" t="s">
        <v>238</v>
      </c>
      <c r="C171" s="4">
        <f aca="true" t="shared" si="53" ref="C171:I171">C172</f>
        <v>0</v>
      </c>
      <c r="D171" s="4">
        <f t="shared" si="53"/>
        <v>1066.34</v>
      </c>
      <c r="E171" s="4">
        <f t="shared" si="53"/>
        <v>5000</v>
      </c>
      <c r="F171" s="4">
        <f t="shared" si="53"/>
        <v>1500</v>
      </c>
      <c r="G171" s="4">
        <f t="shared" si="53"/>
        <v>2000</v>
      </c>
      <c r="H171" s="4">
        <f t="shared" si="53"/>
        <v>2500</v>
      </c>
      <c r="I171" s="4">
        <f t="shared" si="53"/>
        <v>3200</v>
      </c>
    </row>
    <row r="172" spans="1:9" ht="12.75">
      <c r="A172" s="6" t="s">
        <v>226</v>
      </c>
      <c r="B172" s="1" t="s">
        <v>239</v>
      </c>
      <c r="C172" s="4">
        <v>0</v>
      </c>
      <c r="D172" s="4">
        <v>1066.34</v>
      </c>
      <c r="E172" s="4">
        <v>5000</v>
      </c>
      <c r="F172" s="4">
        <v>1500</v>
      </c>
      <c r="G172" s="4">
        <v>2000</v>
      </c>
      <c r="H172" s="4">
        <v>2500</v>
      </c>
      <c r="I172" s="4">
        <v>3200</v>
      </c>
    </row>
    <row r="173" spans="1:9" ht="12.75">
      <c r="A173" s="6" t="s">
        <v>227</v>
      </c>
      <c r="B173" s="1" t="s">
        <v>240</v>
      </c>
      <c r="C173" s="4">
        <f aca="true" t="shared" si="54" ref="C173:I173">C174</f>
        <v>1807.28</v>
      </c>
      <c r="D173" s="4">
        <f t="shared" si="54"/>
        <v>1993.26</v>
      </c>
      <c r="E173" s="4">
        <f t="shared" si="54"/>
        <v>5220</v>
      </c>
      <c r="F173" s="4">
        <f t="shared" si="54"/>
        <v>4000</v>
      </c>
      <c r="G173" s="4">
        <f t="shared" si="54"/>
        <v>6000</v>
      </c>
      <c r="H173" s="4">
        <f t="shared" si="54"/>
        <v>7500</v>
      </c>
      <c r="I173" s="4">
        <f t="shared" si="54"/>
        <v>9000</v>
      </c>
    </row>
    <row r="174" spans="1:9" ht="12.75">
      <c r="A174" s="6" t="s">
        <v>228</v>
      </c>
      <c r="B174" s="1" t="s">
        <v>241</v>
      </c>
      <c r="C174" s="4">
        <v>1807.28</v>
      </c>
      <c r="D174" s="4">
        <v>1993.26</v>
      </c>
      <c r="E174" s="4">
        <v>5220</v>
      </c>
      <c r="F174" s="4">
        <v>4000</v>
      </c>
      <c r="G174" s="4">
        <v>6000</v>
      </c>
      <c r="H174" s="4">
        <v>7500</v>
      </c>
      <c r="I174" s="4">
        <v>9000</v>
      </c>
    </row>
    <row r="175" spans="1:9" ht="12.75">
      <c r="A175" s="6" t="s">
        <v>229</v>
      </c>
      <c r="B175" s="1" t="s">
        <v>242</v>
      </c>
      <c r="C175" s="4">
        <f aca="true" t="shared" si="55" ref="C175:D177">C176</f>
        <v>27585.09</v>
      </c>
      <c r="D175" s="4">
        <f t="shared" si="55"/>
        <v>10157.36</v>
      </c>
      <c r="E175" s="4">
        <f>E176</f>
        <v>25000</v>
      </c>
      <c r="F175" s="4">
        <f aca="true" t="shared" si="56" ref="F175:I177">F176</f>
        <v>600000</v>
      </c>
      <c r="G175" s="4">
        <f t="shared" si="56"/>
        <v>65000</v>
      </c>
      <c r="H175" s="4">
        <f t="shared" si="56"/>
        <v>70000</v>
      </c>
      <c r="I175" s="4">
        <f t="shared" si="56"/>
        <v>80000</v>
      </c>
    </row>
    <row r="176" spans="1:9" ht="12.75">
      <c r="A176" s="6" t="s">
        <v>230</v>
      </c>
      <c r="B176" s="1" t="s">
        <v>243</v>
      </c>
      <c r="C176" s="4">
        <f t="shared" si="55"/>
        <v>27585.09</v>
      </c>
      <c r="D176" s="4">
        <f t="shared" si="55"/>
        <v>10157.36</v>
      </c>
      <c r="E176" s="4">
        <f>E177</f>
        <v>25000</v>
      </c>
      <c r="F176" s="4">
        <f t="shared" si="56"/>
        <v>600000</v>
      </c>
      <c r="G176" s="4">
        <f t="shared" si="56"/>
        <v>65000</v>
      </c>
      <c r="H176" s="4">
        <f t="shared" si="56"/>
        <v>70000</v>
      </c>
      <c r="I176" s="4">
        <f t="shared" si="56"/>
        <v>80000</v>
      </c>
    </row>
    <row r="177" spans="1:9" ht="12.75">
      <c r="A177" s="6" t="s">
        <v>231</v>
      </c>
      <c r="B177" s="1" t="s">
        <v>244</v>
      </c>
      <c r="C177" s="4">
        <f t="shared" si="55"/>
        <v>27585.09</v>
      </c>
      <c r="D177" s="4">
        <f t="shared" si="55"/>
        <v>10157.36</v>
      </c>
      <c r="E177" s="4">
        <f>E178</f>
        <v>25000</v>
      </c>
      <c r="F177" s="4">
        <f t="shared" si="56"/>
        <v>600000</v>
      </c>
      <c r="G177" s="4">
        <f t="shared" si="56"/>
        <v>65000</v>
      </c>
      <c r="H177" s="4">
        <f t="shared" si="56"/>
        <v>70000</v>
      </c>
      <c r="I177" s="4">
        <f t="shared" si="56"/>
        <v>80000</v>
      </c>
    </row>
    <row r="178" spans="1:9" ht="12.75">
      <c r="A178" s="6" t="s">
        <v>232</v>
      </c>
      <c r="B178" s="1" t="s">
        <v>245</v>
      </c>
      <c r="C178" s="4">
        <v>27585.09</v>
      </c>
      <c r="D178" s="4">
        <v>10157.36</v>
      </c>
      <c r="E178" s="4">
        <v>25000</v>
      </c>
      <c r="F178" s="23">
        <v>600000</v>
      </c>
      <c r="G178" s="23">
        <v>65000</v>
      </c>
      <c r="H178" s="4">
        <v>70000</v>
      </c>
      <c r="I178" s="4">
        <v>80000</v>
      </c>
    </row>
    <row r="179" spans="1:9" ht="12.75">
      <c r="A179" s="6" t="s">
        <v>246</v>
      </c>
      <c r="B179" s="1" t="s">
        <v>271</v>
      </c>
      <c r="C179" s="4">
        <f aca="true" t="shared" si="57" ref="C179:I179">C180+C187</f>
        <v>154521.63</v>
      </c>
      <c r="D179" s="4">
        <f t="shared" si="57"/>
        <v>193379.49</v>
      </c>
      <c r="E179" s="4">
        <f t="shared" si="57"/>
        <v>301000</v>
      </c>
      <c r="F179" s="4">
        <f t="shared" si="57"/>
        <v>207000</v>
      </c>
      <c r="G179" s="4">
        <f t="shared" si="57"/>
        <v>248000</v>
      </c>
      <c r="H179" s="4">
        <f t="shared" si="57"/>
        <v>344300</v>
      </c>
      <c r="I179" s="4">
        <f t="shared" si="57"/>
        <v>423100</v>
      </c>
    </row>
    <row r="180" spans="1:9" ht="12.75">
      <c r="A180" s="6" t="s">
        <v>247</v>
      </c>
      <c r="B180" s="1" t="s">
        <v>272</v>
      </c>
      <c r="C180" s="4">
        <f aca="true" t="shared" si="58" ref="C180:I180">SUM(C181:C184)</f>
        <v>154521.63</v>
      </c>
      <c r="D180" s="4">
        <f t="shared" si="58"/>
        <v>181706.13999999998</v>
      </c>
      <c r="E180" s="4">
        <f t="shared" si="58"/>
        <v>276000</v>
      </c>
      <c r="F180" s="4">
        <f t="shared" si="58"/>
        <v>205000</v>
      </c>
      <c r="G180" s="4">
        <f t="shared" si="58"/>
        <v>233000</v>
      </c>
      <c r="H180" s="4">
        <f t="shared" si="58"/>
        <v>319300</v>
      </c>
      <c r="I180" s="4">
        <f t="shared" si="58"/>
        <v>393100</v>
      </c>
    </row>
    <row r="181" spans="1:9" ht="12.75">
      <c r="A181" s="6" t="s">
        <v>248</v>
      </c>
      <c r="B181" s="1" t="s">
        <v>273</v>
      </c>
      <c r="C181" s="4">
        <v>74363.46</v>
      </c>
      <c r="D181" s="4">
        <v>94503.59</v>
      </c>
      <c r="E181" s="4">
        <v>150000</v>
      </c>
      <c r="F181" s="4">
        <v>100000</v>
      </c>
      <c r="G181" s="4">
        <v>110000</v>
      </c>
      <c r="H181" s="4">
        <v>162500</v>
      </c>
      <c r="I181" s="4">
        <v>203100</v>
      </c>
    </row>
    <row r="182" spans="1:9" ht="12.75">
      <c r="A182" s="6" t="s">
        <v>249</v>
      </c>
      <c r="B182" s="1" t="s">
        <v>274</v>
      </c>
      <c r="C182" s="4">
        <v>0</v>
      </c>
      <c r="D182" s="4">
        <v>0</v>
      </c>
      <c r="E182" s="4">
        <v>8500</v>
      </c>
      <c r="F182" s="4">
        <v>0</v>
      </c>
      <c r="G182" s="4">
        <v>1000</v>
      </c>
      <c r="H182" s="4">
        <v>1000</v>
      </c>
      <c r="I182" s="4">
        <v>1000</v>
      </c>
    </row>
    <row r="183" spans="1:9" ht="12.75">
      <c r="A183" s="6" t="s">
        <v>250</v>
      </c>
      <c r="B183" s="1" t="s">
        <v>275</v>
      </c>
      <c r="C183" s="4">
        <v>19342.09</v>
      </c>
      <c r="D183" s="4">
        <v>15677.93</v>
      </c>
      <c r="E183" s="4">
        <v>30000</v>
      </c>
      <c r="F183" s="4">
        <v>25000</v>
      </c>
      <c r="G183" s="4">
        <v>32000</v>
      </c>
      <c r="H183" s="4">
        <v>40600</v>
      </c>
      <c r="I183" s="4">
        <v>50700</v>
      </c>
    </row>
    <row r="184" spans="1:9" ht="12.75">
      <c r="A184" s="6" t="s">
        <v>251</v>
      </c>
      <c r="B184" s="1" t="s">
        <v>386</v>
      </c>
      <c r="C184" s="4">
        <f aca="true" t="shared" si="59" ref="C184:I185">C185</f>
        <v>60816.08</v>
      </c>
      <c r="D184" s="4">
        <f t="shared" si="59"/>
        <v>71524.62</v>
      </c>
      <c r="E184" s="4">
        <f t="shared" si="59"/>
        <v>87500</v>
      </c>
      <c r="F184" s="4">
        <f t="shared" si="59"/>
        <v>80000</v>
      </c>
      <c r="G184" s="4">
        <f t="shared" si="59"/>
        <v>90000</v>
      </c>
      <c r="H184" s="4">
        <f t="shared" si="59"/>
        <v>115200</v>
      </c>
      <c r="I184" s="4">
        <f t="shared" si="59"/>
        <v>138300</v>
      </c>
    </row>
    <row r="185" spans="1:9" ht="12.75">
      <c r="A185" s="6" t="s">
        <v>252</v>
      </c>
      <c r="B185" s="1" t="s">
        <v>387</v>
      </c>
      <c r="C185" s="4">
        <f t="shared" si="59"/>
        <v>60816.08</v>
      </c>
      <c r="D185" s="4">
        <f t="shared" si="59"/>
        <v>71524.62</v>
      </c>
      <c r="E185" s="4">
        <f t="shared" si="59"/>
        <v>87500</v>
      </c>
      <c r="F185" s="4">
        <f t="shared" si="59"/>
        <v>80000</v>
      </c>
      <c r="G185" s="4">
        <f t="shared" si="59"/>
        <v>90000</v>
      </c>
      <c r="H185" s="4">
        <f t="shared" si="59"/>
        <v>115200</v>
      </c>
      <c r="I185" s="4">
        <f t="shared" si="59"/>
        <v>138300</v>
      </c>
    </row>
    <row r="186" spans="1:9" ht="12.75">
      <c r="A186" s="6" t="s">
        <v>253</v>
      </c>
      <c r="B186" s="1" t="s">
        <v>388</v>
      </c>
      <c r="C186" s="4">
        <v>60816.08</v>
      </c>
      <c r="D186" s="4">
        <v>71524.62</v>
      </c>
      <c r="E186" s="4">
        <v>87500</v>
      </c>
      <c r="F186" s="4">
        <v>80000</v>
      </c>
      <c r="G186" s="4">
        <v>90000</v>
      </c>
      <c r="H186" s="4">
        <v>115200</v>
      </c>
      <c r="I186" s="4">
        <v>138300</v>
      </c>
    </row>
    <row r="187" spans="1:9" ht="12.75">
      <c r="A187" s="6" t="s">
        <v>254</v>
      </c>
      <c r="B187" s="1" t="s">
        <v>276</v>
      </c>
      <c r="C187" s="4">
        <f aca="true" t="shared" si="60" ref="C187:I187">C188</f>
        <v>0</v>
      </c>
      <c r="D187" s="4">
        <f t="shared" si="60"/>
        <v>11673.35</v>
      </c>
      <c r="E187" s="4">
        <f t="shared" si="60"/>
        <v>25000</v>
      </c>
      <c r="F187" s="4">
        <f t="shared" si="60"/>
        <v>2000</v>
      </c>
      <c r="G187" s="4">
        <f t="shared" si="60"/>
        <v>15000</v>
      </c>
      <c r="H187" s="4">
        <f t="shared" si="60"/>
        <v>25000</v>
      </c>
      <c r="I187" s="4">
        <f t="shared" si="60"/>
        <v>30000</v>
      </c>
    </row>
    <row r="188" spans="1:9" ht="12.75">
      <c r="A188" s="6" t="s">
        <v>255</v>
      </c>
      <c r="B188" s="1" t="s">
        <v>277</v>
      </c>
      <c r="C188" s="4">
        <v>0</v>
      </c>
      <c r="D188" s="4">
        <v>11673.35</v>
      </c>
      <c r="E188" s="4">
        <v>25000</v>
      </c>
      <c r="F188" s="4">
        <v>2000</v>
      </c>
      <c r="G188" s="4">
        <v>15000</v>
      </c>
      <c r="H188" s="4">
        <v>25000</v>
      </c>
      <c r="I188" s="4">
        <v>30000</v>
      </c>
    </row>
    <row r="189" spans="1:9" ht="12.75">
      <c r="A189" s="6" t="s">
        <v>256</v>
      </c>
      <c r="B189" s="1" t="s">
        <v>278</v>
      </c>
      <c r="C189" s="4">
        <f aca="true" t="shared" si="61" ref="C189:I190">C190</f>
        <v>822307.72</v>
      </c>
      <c r="D189" s="4">
        <f t="shared" si="61"/>
        <v>309191.61</v>
      </c>
      <c r="E189" s="4">
        <f t="shared" si="61"/>
        <v>535400</v>
      </c>
      <c r="F189" s="4">
        <f t="shared" si="61"/>
        <v>296210</v>
      </c>
      <c r="G189" s="4">
        <f t="shared" si="61"/>
        <v>454700</v>
      </c>
      <c r="H189" s="4">
        <f t="shared" si="61"/>
        <v>652500</v>
      </c>
      <c r="I189" s="4">
        <f t="shared" si="61"/>
        <v>892500</v>
      </c>
    </row>
    <row r="190" spans="1:9" ht="12.75">
      <c r="A190" s="6" t="s">
        <v>257</v>
      </c>
      <c r="B190" s="1" t="s">
        <v>279</v>
      </c>
      <c r="C190" s="4">
        <f t="shared" si="61"/>
        <v>822307.72</v>
      </c>
      <c r="D190" s="4">
        <f t="shared" si="61"/>
        <v>309191.61</v>
      </c>
      <c r="E190" s="4">
        <f t="shared" si="61"/>
        <v>535400</v>
      </c>
      <c r="F190" s="4">
        <f t="shared" si="61"/>
        <v>296210</v>
      </c>
      <c r="G190" s="4">
        <f t="shared" si="61"/>
        <v>454700</v>
      </c>
      <c r="H190" s="4">
        <f t="shared" si="61"/>
        <v>652500</v>
      </c>
      <c r="I190" s="4">
        <f t="shared" si="61"/>
        <v>892500</v>
      </c>
    </row>
    <row r="191" spans="1:9" ht="12.75">
      <c r="A191" s="6" t="s">
        <v>258</v>
      </c>
      <c r="B191" s="1" t="s">
        <v>280</v>
      </c>
      <c r="C191" s="4">
        <f>SUM(C192:C198)+SUM(C207:C221)</f>
        <v>822307.72</v>
      </c>
      <c r="D191" s="4">
        <f aca="true" t="shared" si="62" ref="D191:I191">SUM(D192:D198)+SUM(D207:D221)</f>
        <v>309191.61</v>
      </c>
      <c r="E191" s="4">
        <f t="shared" si="62"/>
        <v>535400</v>
      </c>
      <c r="F191" s="4">
        <f t="shared" si="62"/>
        <v>296210</v>
      </c>
      <c r="G191" s="4">
        <f t="shared" si="62"/>
        <v>454700</v>
      </c>
      <c r="H191" s="4">
        <f t="shared" si="62"/>
        <v>652500</v>
      </c>
      <c r="I191" s="4">
        <f t="shared" si="62"/>
        <v>892500</v>
      </c>
    </row>
    <row r="192" spans="1:9" ht="12.75">
      <c r="A192" s="6" t="s">
        <v>259</v>
      </c>
      <c r="B192" s="1" t="s">
        <v>281</v>
      </c>
      <c r="C192" s="4">
        <v>28835.23</v>
      </c>
      <c r="D192" s="4">
        <v>41688.95</v>
      </c>
      <c r="E192" s="4">
        <v>46000</v>
      </c>
      <c r="F192" s="4">
        <v>40000</v>
      </c>
      <c r="G192" s="4">
        <v>50000</v>
      </c>
      <c r="H192" s="4">
        <v>60000</v>
      </c>
      <c r="I192" s="4">
        <v>70000</v>
      </c>
    </row>
    <row r="193" spans="1:9" ht="12.75">
      <c r="A193" s="6" t="s">
        <v>260</v>
      </c>
      <c r="B193" s="1" t="s">
        <v>282</v>
      </c>
      <c r="C193" s="4">
        <v>2282.38</v>
      </c>
      <c r="D193" s="4">
        <v>1727</v>
      </c>
      <c r="E193" s="4">
        <v>2000</v>
      </c>
      <c r="F193" s="4">
        <v>2000</v>
      </c>
      <c r="G193" s="4">
        <v>3000</v>
      </c>
      <c r="H193" s="4">
        <v>4500</v>
      </c>
      <c r="I193" s="4">
        <v>6000</v>
      </c>
    </row>
    <row r="194" spans="1:9" ht="12.75">
      <c r="A194" s="6" t="s">
        <v>261</v>
      </c>
      <c r="B194" s="1" t="s">
        <v>283</v>
      </c>
      <c r="C194" s="4">
        <v>16039.77</v>
      </c>
      <c r="D194" s="4">
        <v>16617</v>
      </c>
      <c r="E194" s="4">
        <v>25000</v>
      </c>
      <c r="F194" s="4">
        <v>10000</v>
      </c>
      <c r="G194" s="4">
        <v>25000</v>
      </c>
      <c r="H194" s="4">
        <v>30000</v>
      </c>
      <c r="I194" s="4">
        <v>40000</v>
      </c>
    </row>
    <row r="195" spans="1:9" ht="12.75">
      <c r="A195" s="6" t="s">
        <v>262</v>
      </c>
      <c r="B195" s="1" t="s">
        <v>284</v>
      </c>
      <c r="C195" s="4">
        <v>6920</v>
      </c>
      <c r="D195" s="4">
        <v>14037.95</v>
      </c>
      <c r="E195" s="4">
        <v>20000</v>
      </c>
      <c r="F195" s="4">
        <v>10000</v>
      </c>
      <c r="G195" s="4">
        <v>20000</v>
      </c>
      <c r="H195" s="4">
        <v>25000</v>
      </c>
      <c r="I195" s="4">
        <v>32000</v>
      </c>
    </row>
    <row r="196" spans="1:9" ht="12.75">
      <c r="A196" s="6" t="s">
        <v>263</v>
      </c>
      <c r="B196" s="1" t="s">
        <v>285</v>
      </c>
      <c r="C196" s="4">
        <v>780.67</v>
      </c>
      <c r="D196" s="4">
        <v>510.98</v>
      </c>
      <c r="E196" s="4">
        <v>2000</v>
      </c>
      <c r="F196" s="4">
        <v>700</v>
      </c>
      <c r="G196" s="4">
        <v>2000</v>
      </c>
      <c r="H196" s="4">
        <v>2500</v>
      </c>
      <c r="I196" s="4">
        <v>2500</v>
      </c>
    </row>
    <row r="197" spans="1:9" ht="12.75">
      <c r="A197" s="6" t="s">
        <v>264</v>
      </c>
      <c r="B197" s="1" t="s">
        <v>286</v>
      </c>
      <c r="C197" s="4">
        <v>45006.65</v>
      </c>
      <c r="D197" s="4">
        <v>99501.64</v>
      </c>
      <c r="E197" s="4">
        <v>100000</v>
      </c>
      <c r="F197" s="4">
        <v>130000</v>
      </c>
      <c r="G197" s="4">
        <v>150000</v>
      </c>
      <c r="H197" s="4">
        <v>220000</v>
      </c>
      <c r="I197" s="4">
        <v>280000</v>
      </c>
    </row>
    <row r="198" spans="1:9" ht="12.75">
      <c r="A198" s="6" t="s">
        <v>265</v>
      </c>
      <c r="B198" s="1" t="s">
        <v>287</v>
      </c>
      <c r="C198" s="4">
        <v>0</v>
      </c>
      <c r="D198" s="4">
        <v>0</v>
      </c>
      <c r="E198" s="4">
        <v>5000</v>
      </c>
      <c r="F198" s="4">
        <v>500</v>
      </c>
      <c r="G198" s="4">
        <v>1300</v>
      </c>
      <c r="H198" s="4">
        <v>2000</v>
      </c>
      <c r="I198" s="4">
        <v>4000</v>
      </c>
    </row>
    <row r="199" spans="1:9" ht="18">
      <c r="A199" s="46" t="s">
        <v>300</v>
      </c>
      <c r="B199" s="46"/>
      <c r="C199" s="46"/>
      <c r="D199" s="46"/>
      <c r="E199" s="46"/>
      <c r="F199" s="46"/>
      <c r="G199" s="46"/>
      <c r="H199" s="46"/>
      <c r="I199" s="46"/>
    </row>
    <row r="200" spans="1:9" ht="15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5.75">
      <c r="A201" s="47" t="s">
        <v>390</v>
      </c>
      <c r="B201" s="47"/>
      <c r="C201" s="47"/>
      <c r="D201" s="47"/>
      <c r="E201" s="47"/>
      <c r="F201" s="47"/>
      <c r="G201" s="47"/>
      <c r="H201" s="47"/>
      <c r="I201" s="47"/>
    </row>
    <row r="202" spans="1:9" ht="12.75">
      <c r="A202" s="39" t="s">
        <v>391</v>
      </c>
      <c r="B202" s="39"/>
      <c r="C202" s="39"/>
      <c r="D202" s="39"/>
      <c r="E202" s="39"/>
      <c r="F202" s="39"/>
      <c r="G202" s="39"/>
      <c r="H202" s="39"/>
      <c r="I202" s="39"/>
    </row>
    <row r="203" spans="1:9" ht="12.75">
      <c r="A203" s="12"/>
      <c r="B203" s="12"/>
      <c r="C203" s="12"/>
      <c r="D203" s="12"/>
      <c r="E203" s="12"/>
      <c r="F203" s="12"/>
      <c r="G203" s="12"/>
      <c r="H203" s="12"/>
      <c r="I203" s="12"/>
    </row>
    <row r="204" spans="7:9" ht="12.75">
      <c r="G204" s="48" t="s">
        <v>0</v>
      </c>
      <c r="H204" s="48"/>
      <c r="I204" s="48"/>
    </row>
    <row r="205" spans="1:9" ht="12.75">
      <c r="A205" s="44" t="s">
        <v>1</v>
      </c>
      <c r="B205" s="44" t="s">
        <v>2</v>
      </c>
      <c r="C205" s="45" t="s">
        <v>3</v>
      </c>
      <c r="D205" s="45"/>
      <c r="E205" s="3" t="s">
        <v>4</v>
      </c>
      <c r="F205" s="3" t="s">
        <v>5</v>
      </c>
      <c r="G205" s="45" t="s">
        <v>6</v>
      </c>
      <c r="H205" s="45"/>
      <c r="I205" s="45"/>
    </row>
    <row r="206" spans="1:9" ht="12.75">
      <c r="A206" s="44"/>
      <c r="B206" s="44"/>
      <c r="C206" s="3">
        <v>2005</v>
      </c>
      <c r="D206" s="3">
        <v>2006</v>
      </c>
      <c r="E206" s="45">
        <v>2007</v>
      </c>
      <c r="F206" s="45"/>
      <c r="G206" s="3">
        <v>2008</v>
      </c>
      <c r="H206" s="3">
        <v>2009</v>
      </c>
      <c r="I206" s="3">
        <v>2010</v>
      </c>
    </row>
    <row r="207" spans="1:9" ht="12.75">
      <c r="A207" s="6" t="s">
        <v>266</v>
      </c>
      <c r="B207" s="1" t="s">
        <v>288</v>
      </c>
      <c r="C207" s="4">
        <v>542.5</v>
      </c>
      <c r="D207" s="4">
        <v>3506.5</v>
      </c>
      <c r="E207" s="4">
        <v>3000</v>
      </c>
      <c r="F207" s="4">
        <v>2000</v>
      </c>
      <c r="G207" s="4">
        <v>4000</v>
      </c>
      <c r="H207" s="4">
        <v>6000</v>
      </c>
      <c r="I207" s="4">
        <v>90000</v>
      </c>
    </row>
    <row r="208" spans="1:9" ht="12.75">
      <c r="A208" s="6" t="s">
        <v>267</v>
      </c>
      <c r="B208" s="1" t="s">
        <v>289</v>
      </c>
      <c r="C208" s="4">
        <v>32138</v>
      </c>
      <c r="D208" s="4">
        <v>40781</v>
      </c>
      <c r="E208" s="4">
        <v>60000</v>
      </c>
      <c r="F208" s="4">
        <v>42910</v>
      </c>
      <c r="G208" s="4">
        <v>45000</v>
      </c>
      <c r="H208" s="4">
        <v>70000</v>
      </c>
      <c r="I208" s="4">
        <v>80000</v>
      </c>
    </row>
    <row r="209" spans="1:9" ht="12.75">
      <c r="A209" s="6" t="s">
        <v>268</v>
      </c>
      <c r="B209" s="1" t="s">
        <v>290</v>
      </c>
      <c r="C209" s="4">
        <v>67190.15</v>
      </c>
      <c r="D209" s="4">
        <v>3400</v>
      </c>
      <c r="E209" s="4">
        <v>30000</v>
      </c>
      <c r="F209" s="4">
        <v>6100</v>
      </c>
      <c r="G209" s="4">
        <v>10000</v>
      </c>
      <c r="H209" s="4">
        <v>30000</v>
      </c>
      <c r="I209" s="4">
        <v>38000</v>
      </c>
    </row>
    <row r="210" spans="1:9" ht="12.75">
      <c r="A210" s="6" t="s">
        <v>269</v>
      </c>
      <c r="B210" s="1" t="s">
        <v>291</v>
      </c>
      <c r="C210" s="4">
        <v>7090</v>
      </c>
      <c r="D210" s="4">
        <v>24733.38</v>
      </c>
      <c r="E210" s="4">
        <v>50000</v>
      </c>
      <c r="F210" s="4">
        <v>15000</v>
      </c>
      <c r="G210" s="4">
        <v>20000</v>
      </c>
      <c r="H210" s="4">
        <v>30000</v>
      </c>
      <c r="I210" s="4">
        <v>40000</v>
      </c>
    </row>
    <row r="211" spans="1:9" ht="12.75">
      <c r="A211" s="6" t="s">
        <v>270</v>
      </c>
      <c r="B211" s="1" t="s">
        <v>292</v>
      </c>
      <c r="C211" s="4">
        <v>0</v>
      </c>
      <c r="D211" s="4">
        <v>3000</v>
      </c>
      <c r="E211" s="4">
        <v>7000</v>
      </c>
      <c r="F211" s="4">
        <v>7000</v>
      </c>
      <c r="G211" s="4">
        <v>10000</v>
      </c>
      <c r="H211" s="4">
        <v>15000</v>
      </c>
      <c r="I211" s="4">
        <v>22000</v>
      </c>
    </row>
    <row r="212" spans="1:9" ht="12.75">
      <c r="A212" s="6" t="s">
        <v>293</v>
      </c>
      <c r="B212" s="1" t="s">
        <v>313</v>
      </c>
      <c r="C212" s="4">
        <v>0</v>
      </c>
      <c r="D212" s="4">
        <v>1629</v>
      </c>
      <c r="E212" s="4">
        <v>5000</v>
      </c>
      <c r="F212" s="4">
        <v>2000</v>
      </c>
      <c r="G212" s="4">
        <v>4000</v>
      </c>
      <c r="H212" s="4">
        <v>5500</v>
      </c>
      <c r="I212" s="4">
        <v>7000</v>
      </c>
    </row>
    <row r="213" spans="1:9" ht="12.75">
      <c r="A213" s="6" t="s">
        <v>294</v>
      </c>
      <c r="B213" s="1" t="s">
        <v>314</v>
      </c>
      <c r="C213" s="4">
        <v>0</v>
      </c>
      <c r="D213" s="4">
        <v>0</v>
      </c>
      <c r="E213" s="4">
        <v>150000</v>
      </c>
      <c r="F213" s="4">
        <v>0</v>
      </c>
      <c r="G213" s="4">
        <v>60000</v>
      </c>
      <c r="H213" s="4">
        <v>80000</v>
      </c>
      <c r="I213" s="4">
        <v>95000</v>
      </c>
    </row>
    <row r="214" spans="1:9" ht="12.75">
      <c r="A214" s="6" t="s">
        <v>310</v>
      </c>
      <c r="B214" s="1" t="s">
        <v>315</v>
      </c>
      <c r="C214" s="4">
        <v>0</v>
      </c>
      <c r="D214" s="4">
        <v>0</v>
      </c>
      <c r="E214" s="4">
        <v>0</v>
      </c>
      <c r="F214" s="4">
        <v>4000</v>
      </c>
      <c r="G214" s="4">
        <v>6000</v>
      </c>
      <c r="H214" s="4">
        <v>10000</v>
      </c>
      <c r="I214" s="4">
        <v>13000</v>
      </c>
    </row>
    <row r="215" spans="1:9" ht="12.75">
      <c r="A215" s="6" t="s">
        <v>311</v>
      </c>
      <c r="B215" s="1" t="s">
        <v>316</v>
      </c>
      <c r="C215" s="4">
        <v>0</v>
      </c>
      <c r="D215" s="4">
        <v>0</v>
      </c>
      <c r="E215" s="4">
        <v>0</v>
      </c>
      <c r="F215" s="4">
        <v>5000</v>
      </c>
      <c r="G215" s="4">
        <v>8000</v>
      </c>
      <c r="H215" s="4">
        <v>12000</v>
      </c>
      <c r="I215" s="4">
        <v>15000</v>
      </c>
    </row>
    <row r="216" spans="1:9" ht="12.75">
      <c r="A216" s="6" t="s">
        <v>312</v>
      </c>
      <c r="B216" s="1" t="s">
        <v>317</v>
      </c>
      <c r="C216" s="4">
        <v>0</v>
      </c>
      <c r="D216" s="4">
        <v>0</v>
      </c>
      <c r="E216" s="4">
        <v>0</v>
      </c>
      <c r="F216" s="4">
        <v>4000</v>
      </c>
      <c r="G216" s="4">
        <v>6000</v>
      </c>
      <c r="H216" s="4">
        <v>10000</v>
      </c>
      <c r="I216" s="4">
        <v>13000</v>
      </c>
    </row>
    <row r="217" spans="1:9" ht="12.75">
      <c r="A217" s="6" t="s">
        <v>408</v>
      </c>
      <c r="B217" s="1" t="s">
        <v>409</v>
      </c>
      <c r="C217" s="4">
        <v>6500</v>
      </c>
      <c r="D217" s="4">
        <v>7970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</row>
    <row r="218" spans="1:9" ht="12.75">
      <c r="A218" s="6" t="s">
        <v>410</v>
      </c>
      <c r="B218" s="1" t="s">
        <v>411</v>
      </c>
      <c r="C218" s="4">
        <v>18044.42</v>
      </c>
      <c r="D218" s="4">
        <v>18878.08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</row>
    <row r="219" spans="1:9" ht="12.75">
      <c r="A219" s="6" t="s">
        <v>412</v>
      </c>
      <c r="B219" s="1" t="s">
        <v>413</v>
      </c>
      <c r="C219" s="4">
        <v>0</v>
      </c>
      <c r="D219" s="4">
        <v>151.8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</row>
    <row r="220" spans="1:9" ht="12.75">
      <c r="A220" s="6" t="s">
        <v>437</v>
      </c>
      <c r="B220" s="1" t="s">
        <v>450</v>
      </c>
      <c r="C220" s="4">
        <v>590937.95</v>
      </c>
      <c r="D220" s="4">
        <v>0</v>
      </c>
      <c r="E220" s="4">
        <v>0</v>
      </c>
      <c r="F220" s="22">
        <v>0</v>
      </c>
      <c r="G220" s="4">
        <v>0</v>
      </c>
      <c r="H220" s="4">
        <v>0</v>
      </c>
      <c r="I220" s="4">
        <v>0</v>
      </c>
    </row>
    <row r="221" spans="1:9" ht="12.75">
      <c r="A221" s="6" t="s">
        <v>295</v>
      </c>
      <c r="B221" s="1" t="s">
        <v>318</v>
      </c>
      <c r="C221" s="4">
        <v>0</v>
      </c>
      <c r="D221" s="4">
        <v>31058.33</v>
      </c>
      <c r="E221" s="4">
        <v>30400</v>
      </c>
      <c r="F221" s="4">
        <v>15000</v>
      </c>
      <c r="G221" s="4">
        <v>30400</v>
      </c>
      <c r="H221" s="4">
        <v>40000</v>
      </c>
      <c r="I221" s="4">
        <v>45000</v>
      </c>
    </row>
    <row r="222" spans="1:9" ht="12.75">
      <c r="A222" s="11" t="s">
        <v>296</v>
      </c>
      <c r="B222" s="2" t="s">
        <v>309</v>
      </c>
      <c r="C222" s="10">
        <f aca="true" t="shared" si="63" ref="C222:I222">C223+C228</f>
        <v>1657146.24</v>
      </c>
      <c r="D222" s="10">
        <f>D223+D228</f>
        <v>1420314.21</v>
      </c>
      <c r="E222" s="10">
        <f t="shared" si="63"/>
        <v>1768850</v>
      </c>
      <c r="F222" s="10">
        <f t="shared" si="63"/>
        <v>3238550</v>
      </c>
      <c r="G222" s="10">
        <f t="shared" si="63"/>
        <v>250000</v>
      </c>
      <c r="H222" s="10">
        <f t="shared" si="63"/>
        <v>200000</v>
      </c>
      <c r="I222" s="10">
        <f t="shared" si="63"/>
        <v>200000</v>
      </c>
    </row>
    <row r="223" spans="1:9" ht="12.75">
      <c r="A223" s="6" t="s">
        <v>297</v>
      </c>
      <c r="B223" s="1" t="s">
        <v>319</v>
      </c>
      <c r="C223" s="4">
        <f aca="true" t="shared" si="64" ref="C223:I223">C224+C226</f>
        <v>0</v>
      </c>
      <c r="D223" s="4">
        <f t="shared" si="64"/>
        <v>2487</v>
      </c>
      <c r="E223" s="4">
        <f t="shared" si="64"/>
        <v>100000</v>
      </c>
      <c r="F223" s="4">
        <f t="shared" si="64"/>
        <v>1858450</v>
      </c>
      <c r="G223" s="4">
        <f t="shared" si="64"/>
        <v>0</v>
      </c>
      <c r="H223" s="4">
        <f t="shared" si="64"/>
        <v>0</v>
      </c>
      <c r="I223" s="4">
        <f t="shared" si="64"/>
        <v>0</v>
      </c>
    </row>
    <row r="224" spans="1:9" ht="12.75">
      <c r="A224" s="6" t="s">
        <v>298</v>
      </c>
      <c r="B224" s="1" t="s">
        <v>320</v>
      </c>
      <c r="C224" s="4">
        <f aca="true" t="shared" si="65" ref="C224:I224">C225</f>
        <v>0</v>
      </c>
      <c r="D224" s="4">
        <f t="shared" si="65"/>
        <v>2487</v>
      </c>
      <c r="E224" s="4">
        <f t="shared" si="65"/>
        <v>50000</v>
      </c>
      <c r="F224" s="4">
        <f t="shared" si="65"/>
        <v>0</v>
      </c>
      <c r="G224" s="4">
        <f t="shared" si="65"/>
        <v>0</v>
      </c>
      <c r="H224" s="4">
        <f t="shared" si="65"/>
        <v>0</v>
      </c>
      <c r="I224" s="4">
        <f t="shared" si="65"/>
        <v>0</v>
      </c>
    </row>
    <row r="225" spans="1:9" ht="12.75">
      <c r="A225" s="6" t="s">
        <v>299</v>
      </c>
      <c r="B225" s="1" t="s">
        <v>321</v>
      </c>
      <c r="C225" s="4">
        <v>0</v>
      </c>
      <c r="D225" s="4">
        <v>2487</v>
      </c>
      <c r="E225" s="4">
        <v>50000</v>
      </c>
      <c r="F225" s="4">
        <v>0</v>
      </c>
      <c r="G225" s="4">
        <v>0</v>
      </c>
      <c r="H225" s="4"/>
      <c r="I225" s="4"/>
    </row>
    <row r="226" spans="1:9" ht="12.75">
      <c r="A226" s="6" t="s">
        <v>301</v>
      </c>
      <c r="B226" s="1" t="s">
        <v>322</v>
      </c>
      <c r="C226" s="4">
        <f aca="true" t="shared" si="66" ref="C226:I226">C227</f>
        <v>0</v>
      </c>
      <c r="D226" s="4">
        <f t="shared" si="66"/>
        <v>0</v>
      </c>
      <c r="E226" s="4">
        <f t="shared" si="66"/>
        <v>50000</v>
      </c>
      <c r="F226" s="4">
        <f t="shared" si="66"/>
        <v>1858450</v>
      </c>
      <c r="G226" s="4">
        <f t="shared" si="66"/>
        <v>0</v>
      </c>
      <c r="H226" s="4">
        <f t="shared" si="66"/>
        <v>0</v>
      </c>
      <c r="I226" s="4">
        <f t="shared" si="66"/>
        <v>0</v>
      </c>
    </row>
    <row r="227" spans="1:9" ht="12.75">
      <c r="A227" s="6" t="s">
        <v>302</v>
      </c>
      <c r="B227" s="1" t="s">
        <v>323</v>
      </c>
      <c r="C227" s="4">
        <v>0</v>
      </c>
      <c r="D227" s="4">
        <v>0</v>
      </c>
      <c r="E227" s="4">
        <v>50000</v>
      </c>
      <c r="F227" s="4">
        <v>1858450</v>
      </c>
      <c r="G227" s="4">
        <v>0</v>
      </c>
      <c r="H227" s="4"/>
      <c r="I227" s="4"/>
    </row>
    <row r="228" spans="1:9" ht="12.75">
      <c r="A228" s="6" t="s">
        <v>303</v>
      </c>
      <c r="B228" s="1" t="s">
        <v>324</v>
      </c>
      <c r="C228" s="4">
        <f aca="true" t="shared" si="67" ref="C228:I228">C229</f>
        <v>1657146.24</v>
      </c>
      <c r="D228" s="4">
        <f t="shared" si="67"/>
        <v>1417827.21</v>
      </c>
      <c r="E228" s="4">
        <f t="shared" si="67"/>
        <v>1668850</v>
      </c>
      <c r="F228" s="4">
        <f t="shared" si="67"/>
        <v>1380100</v>
      </c>
      <c r="G228" s="4">
        <f t="shared" si="67"/>
        <v>250000</v>
      </c>
      <c r="H228" s="4">
        <f t="shared" si="67"/>
        <v>200000</v>
      </c>
      <c r="I228" s="4">
        <f t="shared" si="67"/>
        <v>200000</v>
      </c>
    </row>
    <row r="229" spans="1:9" ht="12.75">
      <c r="A229" s="6" t="s">
        <v>304</v>
      </c>
      <c r="B229" s="1" t="s">
        <v>184</v>
      </c>
      <c r="C229" s="4">
        <f aca="true" t="shared" si="68" ref="C229:I229">C230+C236</f>
        <v>1657146.24</v>
      </c>
      <c r="D229" s="4">
        <f t="shared" si="68"/>
        <v>1417827.21</v>
      </c>
      <c r="E229" s="4">
        <f t="shared" si="68"/>
        <v>1668850</v>
      </c>
      <c r="F229" s="4">
        <f t="shared" si="68"/>
        <v>1380100</v>
      </c>
      <c r="G229" s="4">
        <f t="shared" si="68"/>
        <v>250000</v>
      </c>
      <c r="H229" s="4">
        <f t="shared" si="68"/>
        <v>200000</v>
      </c>
      <c r="I229" s="4">
        <f t="shared" si="68"/>
        <v>200000</v>
      </c>
    </row>
    <row r="230" spans="1:9" ht="12.75">
      <c r="A230" s="6" t="s">
        <v>305</v>
      </c>
      <c r="B230" s="1" t="s">
        <v>198</v>
      </c>
      <c r="C230" s="4">
        <f aca="true" t="shared" si="69" ref="C230:I230">SUM(C231:C235)</f>
        <v>631953.24</v>
      </c>
      <c r="D230" s="4">
        <f t="shared" si="69"/>
        <v>757000</v>
      </c>
      <c r="E230" s="4">
        <f t="shared" si="69"/>
        <v>1531850</v>
      </c>
      <c r="F230" s="4">
        <f t="shared" si="69"/>
        <v>1130100</v>
      </c>
      <c r="G230" s="4">
        <f t="shared" si="69"/>
        <v>100000</v>
      </c>
      <c r="H230" s="4">
        <f t="shared" si="69"/>
        <v>100000</v>
      </c>
      <c r="I230" s="4">
        <f t="shared" si="69"/>
        <v>100000</v>
      </c>
    </row>
    <row r="231" spans="1:9" ht="12.75">
      <c r="A231" s="6" t="s">
        <v>306</v>
      </c>
      <c r="B231" s="1" t="s">
        <v>325</v>
      </c>
      <c r="C231" s="4">
        <v>0</v>
      </c>
      <c r="D231" s="4">
        <v>92000</v>
      </c>
      <c r="E231" s="4">
        <v>241000</v>
      </c>
      <c r="F231" s="4">
        <v>0</v>
      </c>
      <c r="G231" s="4">
        <v>50000</v>
      </c>
      <c r="H231" s="4">
        <v>50000</v>
      </c>
      <c r="I231" s="4">
        <v>50000</v>
      </c>
    </row>
    <row r="232" spans="1:9" ht="12.75">
      <c r="A232" s="6" t="s">
        <v>307</v>
      </c>
      <c r="B232" s="1" t="s">
        <v>425</v>
      </c>
      <c r="C232" s="4">
        <v>0</v>
      </c>
      <c r="D232" s="4">
        <v>50000</v>
      </c>
      <c r="E232" s="4">
        <v>20000</v>
      </c>
      <c r="F232" s="4">
        <v>0</v>
      </c>
      <c r="G232" s="4">
        <v>50000</v>
      </c>
      <c r="H232" s="4">
        <v>50000</v>
      </c>
      <c r="I232" s="4">
        <v>50000</v>
      </c>
    </row>
    <row r="233" spans="1:9" ht="12.75">
      <c r="A233" s="6" t="s">
        <v>308</v>
      </c>
      <c r="B233" s="1" t="s">
        <v>426</v>
      </c>
      <c r="C233" s="4">
        <f>149954.5+110000+71998.74</f>
        <v>331953.24</v>
      </c>
      <c r="D233" s="4">
        <v>220000</v>
      </c>
      <c r="E233" s="4">
        <v>333750</v>
      </c>
      <c r="F233" s="4">
        <v>243000</v>
      </c>
      <c r="G233" s="4">
        <v>0</v>
      </c>
      <c r="H233" s="4">
        <v>0</v>
      </c>
      <c r="I233" s="4">
        <v>0</v>
      </c>
    </row>
    <row r="234" spans="1:9" ht="12.75">
      <c r="A234" s="6" t="s">
        <v>326</v>
      </c>
      <c r="B234" s="1" t="s">
        <v>427</v>
      </c>
      <c r="C234" s="4">
        <v>0</v>
      </c>
      <c r="D234" s="4">
        <v>195000</v>
      </c>
      <c r="E234" s="4">
        <v>737100</v>
      </c>
      <c r="F234" s="4">
        <v>737100</v>
      </c>
      <c r="G234" s="4">
        <v>0</v>
      </c>
      <c r="H234" s="4">
        <v>0</v>
      </c>
      <c r="I234" s="4">
        <v>0</v>
      </c>
    </row>
    <row r="235" spans="1:9" ht="12.75">
      <c r="A235" s="6" t="s">
        <v>327</v>
      </c>
      <c r="B235" s="1" t="s">
        <v>331</v>
      </c>
      <c r="C235" s="4">
        <v>300000</v>
      </c>
      <c r="D235" s="4">
        <v>200000</v>
      </c>
      <c r="E235" s="4">
        <v>200000</v>
      </c>
      <c r="F235" s="4">
        <v>150000</v>
      </c>
      <c r="G235" s="4">
        <v>0</v>
      </c>
      <c r="H235" s="4">
        <v>0</v>
      </c>
      <c r="I235" s="4">
        <v>0</v>
      </c>
    </row>
    <row r="236" spans="1:9" ht="12.75">
      <c r="A236" s="6" t="s">
        <v>328</v>
      </c>
      <c r="B236" s="1" t="s">
        <v>332</v>
      </c>
      <c r="C236" s="4">
        <f aca="true" t="shared" si="70" ref="C236:I236">SUM(C237:C240)</f>
        <v>1025193</v>
      </c>
      <c r="D236" s="4">
        <f t="shared" si="70"/>
        <v>660827.21</v>
      </c>
      <c r="E236" s="4">
        <f t="shared" si="70"/>
        <v>137000</v>
      </c>
      <c r="F236" s="4">
        <f t="shared" si="70"/>
        <v>250000</v>
      </c>
      <c r="G236" s="4">
        <f t="shared" si="70"/>
        <v>150000</v>
      </c>
      <c r="H236" s="4">
        <f t="shared" si="70"/>
        <v>100000</v>
      </c>
      <c r="I236" s="4">
        <f t="shared" si="70"/>
        <v>100000</v>
      </c>
    </row>
    <row r="237" spans="1:9" ht="12.75">
      <c r="A237" s="6" t="s">
        <v>329</v>
      </c>
      <c r="B237" s="1" t="s">
        <v>333</v>
      </c>
      <c r="C237" s="4">
        <v>0</v>
      </c>
      <c r="D237" s="4">
        <v>300827.21</v>
      </c>
      <c r="E237" s="4">
        <v>92000</v>
      </c>
      <c r="F237" s="4">
        <v>0</v>
      </c>
      <c r="G237" s="4">
        <v>50000</v>
      </c>
      <c r="H237" s="4">
        <v>50000</v>
      </c>
      <c r="I237" s="4">
        <v>50000</v>
      </c>
    </row>
    <row r="238" spans="1:9" ht="12.75">
      <c r="A238" s="6" t="s">
        <v>438</v>
      </c>
      <c r="B238" s="1" t="s">
        <v>439</v>
      </c>
      <c r="C238" s="4">
        <v>175193</v>
      </c>
      <c r="D238" s="4">
        <v>0</v>
      </c>
      <c r="E238" s="4">
        <v>0</v>
      </c>
      <c r="F238" s="4">
        <v>0</v>
      </c>
      <c r="G238" s="4">
        <v>50000</v>
      </c>
      <c r="H238" s="4">
        <v>50000</v>
      </c>
      <c r="I238" s="4">
        <v>50000</v>
      </c>
    </row>
    <row r="239" spans="1:9" ht="12.75">
      <c r="A239" s="6" t="s">
        <v>330</v>
      </c>
      <c r="B239" s="1" t="s">
        <v>428</v>
      </c>
      <c r="C239" s="4">
        <v>850000</v>
      </c>
      <c r="D239" s="4">
        <v>30000</v>
      </c>
      <c r="E239" s="4">
        <v>45000</v>
      </c>
      <c r="F239" s="4">
        <v>0</v>
      </c>
      <c r="G239" s="4">
        <v>0</v>
      </c>
      <c r="H239" s="4">
        <v>0</v>
      </c>
      <c r="I239" s="4">
        <v>0</v>
      </c>
    </row>
    <row r="240" spans="1:9" ht="12.75">
      <c r="A240" s="6" t="s">
        <v>414</v>
      </c>
      <c r="B240" s="1" t="s">
        <v>415</v>
      </c>
      <c r="C240" s="4">
        <v>0</v>
      </c>
      <c r="D240" s="4">
        <f>80000+30000+220000</f>
        <v>330000</v>
      </c>
      <c r="E240" s="4">
        <v>0</v>
      </c>
      <c r="F240" s="4">
        <v>250000</v>
      </c>
      <c r="G240" s="4">
        <v>50000</v>
      </c>
      <c r="H240" s="4">
        <v>0</v>
      </c>
      <c r="I240" s="4">
        <v>0</v>
      </c>
    </row>
    <row r="241" spans="1:9" s="9" customFormat="1" ht="12.75">
      <c r="A241" s="8"/>
      <c r="B241" s="2" t="s">
        <v>36</v>
      </c>
      <c r="C241" s="10">
        <f aca="true" t="shared" si="71" ref="C241:I241">C12+C222</f>
        <v>34075031.43</v>
      </c>
      <c r="D241" s="10">
        <f t="shared" si="71"/>
        <v>38690732.34</v>
      </c>
      <c r="E241" s="10">
        <f t="shared" si="71"/>
        <v>47465255</v>
      </c>
      <c r="F241" s="10">
        <f t="shared" si="71"/>
        <v>47010252.4</v>
      </c>
      <c r="G241" s="10">
        <f t="shared" si="71"/>
        <v>52345400</v>
      </c>
      <c r="H241" s="10">
        <f t="shared" si="71"/>
        <v>61153300</v>
      </c>
      <c r="I241" s="10">
        <f t="shared" si="71"/>
        <v>73192450</v>
      </c>
    </row>
    <row r="242" spans="1:9" ht="12.75">
      <c r="A242" s="6" t="s">
        <v>334</v>
      </c>
      <c r="B242" s="1" t="s">
        <v>349</v>
      </c>
      <c r="C242" s="4">
        <f aca="true" t="shared" si="72" ref="C242:I243">C243</f>
        <v>-2941346.98</v>
      </c>
      <c r="D242" s="4">
        <f t="shared" si="72"/>
        <v>-3220934.2799999993</v>
      </c>
      <c r="E242" s="4">
        <f t="shared" si="72"/>
        <v>-3882255</v>
      </c>
      <c r="F242" s="4">
        <f t="shared" si="72"/>
        <v>-4111943.8</v>
      </c>
      <c r="G242" s="4">
        <f t="shared" si="72"/>
        <v>-5395400</v>
      </c>
      <c r="H242" s="4">
        <f t="shared" si="72"/>
        <v>-7143600</v>
      </c>
      <c r="I242" s="4">
        <f t="shared" si="72"/>
        <v>-8564600</v>
      </c>
    </row>
    <row r="243" spans="1:9" ht="12.75">
      <c r="A243" s="6" t="s">
        <v>335</v>
      </c>
      <c r="B243" s="1" t="s">
        <v>350</v>
      </c>
      <c r="C243" s="4">
        <f t="shared" si="72"/>
        <v>-2941346.98</v>
      </c>
      <c r="D243" s="4">
        <f t="shared" si="72"/>
        <v>-3220934.2799999993</v>
      </c>
      <c r="E243" s="4">
        <f t="shared" si="72"/>
        <v>-3882255</v>
      </c>
      <c r="F243" s="4">
        <f t="shared" si="72"/>
        <v>-4111943.8</v>
      </c>
      <c r="G243" s="4">
        <f t="shared" si="72"/>
        <v>-5395400</v>
      </c>
      <c r="H243" s="4">
        <f t="shared" si="72"/>
        <v>-7143600</v>
      </c>
      <c r="I243" s="4">
        <f t="shared" si="72"/>
        <v>-8564600</v>
      </c>
    </row>
    <row r="244" spans="1:9" ht="12.75">
      <c r="A244" s="6" t="s">
        <v>336</v>
      </c>
      <c r="B244" s="1" t="s">
        <v>351</v>
      </c>
      <c r="C244" s="4">
        <f aca="true" t="shared" si="73" ref="C244:I244">C245+C250</f>
        <v>-2941346.98</v>
      </c>
      <c r="D244" s="4">
        <f t="shared" si="73"/>
        <v>-3220934.2799999993</v>
      </c>
      <c r="E244" s="4">
        <f t="shared" si="73"/>
        <v>-3882255</v>
      </c>
      <c r="F244" s="4">
        <f t="shared" si="73"/>
        <v>-4111943.8</v>
      </c>
      <c r="G244" s="4">
        <f t="shared" si="73"/>
        <v>-5395400</v>
      </c>
      <c r="H244" s="4">
        <f t="shared" si="73"/>
        <v>-7143600</v>
      </c>
      <c r="I244" s="4">
        <f t="shared" si="73"/>
        <v>-8564600</v>
      </c>
    </row>
    <row r="245" spans="1:9" ht="12.75">
      <c r="A245" s="6" t="s">
        <v>337</v>
      </c>
      <c r="B245" s="1" t="s">
        <v>352</v>
      </c>
      <c r="C245" s="4">
        <f aca="true" t="shared" si="74" ref="C245:I245">C246+C249</f>
        <v>-1172289.3900000001</v>
      </c>
      <c r="D245" s="4">
        <f t="shared" si="74"/>
        <v>-1276659.2799999998</v>
      </c>
      <c r="E245" s="4">
        <f t="shared" si="74"/>
        <v>-1586730</v>
      </c>
      <c r="F245" s="4">
        <f t="shared" si="74"/>
        <v>-1617318.8</v>
      </c>
      <c r="G245" s="4">
        <f t="shared" si="74"/>
        <v>-2076695</v>
      </c>
      <c r="H245" s="4">
        <f t="shared" si="74"/>
        <v>-2713200</v>
      </c>
      <c r="I245" s="4">
        <f t="shared" si="74"/>
        <v>-3248120</v>
      </c>
    </row>
    <row r="246" spans="1:9" ht="12.75">
      <c r="A246" s="6" t="s">
        <v>338</v>
      </c>
      <c r="B246" s="1" t="s">
        <v>353</v>
      </c>
      <c r="C246" s="4">
        <f aca="true" t="shared" si="75" ref="C246:I246">SUM(C247:C248)</f>
        <v>-1118040.87</v>
      </c>
      <c r="D246" s="4">
        <f t="shared" si="75"/>
        <v>-1245546.15</v>
      </c>
      <c r="E246" s="4">
        <f t="shared" si="75"/>
        <v>-1554480</v>
      </c>
      <c r="F246" s="4">
        <f t="shared" si="75"/>
        <v>-1583832.2</v>
      </c>
      <c r="G246" s="4">
        <f t="shared" si="75"/>
        <v>-2040035</v>
      </c>
      <c r="H246" s="4">
        <f t="shared" si="75"/>
        <v>-2672200</v>
      </c>
      <c r="I246" s="4">
        <f t="shared" si="75"/>
        <v>-3206120</v>
      </c>
    </row>
    <row r="247" spans="1:9" ht="12.75">
      <c r="A247" s="6" t="s">
        <v>339</v>
      </c>
      <c r="B247" s="1" t="s">
        <v>354</v>
      </c>
      <c r="C247" s="4">
        <v>-1118040.87</v>
      </c>
      <c r="D247" s="4">
        <v>-1245546.15</v>
      </c>
      <c r="E247" s="4">
        <v>-1554480</v>
      </c>
      <c r="F247" s="4">
        <f>-F82*16.66%</f>
        <v>-1582700</v>
      </c>
      <c r="G247" s="4">
        <f>-G82*18.33%+10.5</f>
        <v>-2037369</v>
      </c>
      <c r="H247" s="4">
        <f>-H82*20%</f>
        <v>-2667600</v>
      </c>
      <c r="I247" s="4">
        <f>-I82*20%</f>
        <v>-3201120</v>
      </c>
    </row>
    <row r="248" spans="1:9" ht="12.75">
      <c r="A248" s="6" t="s">
        <v>340</v>
      </c>
      <c r="B248" s="1" t="s">
        <v>355</v>
      </c>
      <c r="C248" s="4">
        <v>0</v>
      </c>
      <c r="D248" s="4">
        <v>0</v>
      </c>
      <c r="E248" s="4">
        <v>0</v>
      </c>
      <c r="F248" s="4">
        <f>-F83*6.66%</f>
        <v>-1132.2</v>
      </c>
      <c r="G248" s="4">
        <f>-G83*13.33%</f>
        <v>-2666</v>
      </c>
      <c r="H248" s="4">
        <f>-H83*20%</f>
        <v>-4600</v>
      </c>
      <c r="I248" s="4">
        <f>-I83*20%</f>
        <v>-5000</v>
      </c>
    </row>
    <row r="249" spans="1:9" ht="12.75">
      <c r="A249" s="6" t="s">
        <v>341</v>
      </c>
      <c r="B249" s="1" t="s">
        <v>429</v>
      </c>
      <c r="C249" s="4">
        <v>-54248.52</v>
      </c>
      <c r="D249" s="4">
        <v>-31113.13</v>
      </c>
      <c r="E249" s="4">
        <v>-32250</v>
      </c>
      <c r="F249" s="4">
        <f>-F120*16.66%</f>
        <v>-33486.6</v>
      </c>
      <c r="G249" s="4">
        <f>-G120*18.33%</f>
        <v>-36660</v>
      </c>
      <c r="H249" s="4">
        <f>-H120*20%</f>
        <v>-41000</v>
      </c>
      <c r="I249" s="4">
        <f>-I120*20%</f>
        <v>-42000</v>
      </c>
    </row>
    <row r="250" spans="1:9" ht="12.75">
      <c r="A250" s="6" t="s">
        <v>342</v>
      </c>
      <c r="B250" s="1" t="s">
        <v>356</v>
      </c>
      <c r="C250" s="4">
        <f aca="true" t="shared" si="76" ref="C250:I250">C251</f>
        <v>-1769057.5899999999</v>
      </c>
      <c r="D250" s="4">
        <f t="shared" si="76"/>
        <v>-1944274.9999999998</v>
      </c>
      <c r="E250" s="4">
        <f t="shared" si="76"/>
        <v>-2295525</v>
      </c>
      <c r="F250" s="4">
        <f t="shared" si="76"/>
        <v>-2494625</v>
      </c>
      <c r="G250" s="4">
        <f t="shared" si="76"/>
        <v>-3318705</v>
      </c>
      <c r="H250" s="4">
        <f t="shared" si="76"/>
        <v>-4430400</v>
      </c>
      <c r="I250" s="4">
        <f t="shared" si="76"/>
        <v>-5316480</v>
      </c>
    </row>
    <row r="251" spans="1:9" ht="12.75">
      <c r="A251" s="6" t="s">
        <v>343</v>
      </c>
      <c r="B251" s="1" t="s">
        <v>357</v>
      </c>
      <c r="C251" s="4">
        <f aca="true" t="shared" si="77" ref="C251:I251">C252+C253+C255+C256</f>
        <v>-1769057.5899999999</v>
      </c>
      <c r="D251" s="4">
        <f t="shared" si="77"/>
        <v>-1944274.9999999998</v>
      </c>
      <c r="E251" s="4">
        <f t="shared" si="77"/>
        <v>-2295525</v>
      </c>
      <c r="F251" s="4">
        <f t="shared" si="77"/>
        <v>-2494625</v>
      </c>
      <c r="G251" s="4">
        <f t="shared" si="77"/>
        <v>-3318705</v>
      </c>
      <c r="H251" s="4">
        <f t="shared" si="77"/>
        <v>-4430400</v>
      </c>
      <c r="I251" s="4">
        <f t="shared" si="77"/>
        <v>-5316480</v>
      </c>
    </row>
    <row r="252" spans="1:9" ht="12.75">
      <c r="A252" s="6" t="s">
        <v>344</v>
      </c>
      <c r="B252" s="1" t="s">
        <v>358</v>
      </c>
      <c r="C252" s="4">
        <v>-1203242.88</v>
      </c>
      <c r="D252" s="4">
        <v>-1306064.66</v>
      </c>
      <c r="E252" s="4">
        <v>-1572000</v>
      </c>
      <c r="F252" s="4">
        <f>-F125*16.66%</f>
        <v>-1599360</v>
      </c>
      <c r="G252" s="4">
        <f>-G125*18.33%+10</f>
        <v>-2058449</v>
      </c>
      <c r="H252" s="4">
        <f>-H125*20%</f>
        <v>-2695200</v>
      </c>
      <c r="I252" s="4">
        <f>-I125*20%</f>
        <v>-3234240</v>
      </c>
    </row>
    <row r="253" spans="1:9" ht="12.75">
      <c r="A253" s="6" t="s">
        <v>345</v>
      </c>
      <c r="B253" s="1" t="s">
        <v>359</v>
      </c>
      <c r="C253" s="4">
        <f aca="true" t="shared" si="78" ref="C253:I253">C254</f>
        <v>0</v>
      </c>
      <c r="D253" s="4">
        <f t="shared" si="78"/>
        <v>0</v>
      </c>
      <c r="E253" s="4">
        <f t="shared" si="78"/>
        <v>0</v>
      </c>
      <c r="F253" s="4">
        <f t="shared" si="78"/>
        <v>-72261</v>
      </c>
      <c r="G253" s="4">
        <f t="shared" si="78"/>
        <v>-173290</v>
      </c>
      <c r="H253" s="4">
        <f t="shared" si="78"/>
        <v>-312000</v>
      </c>
      <c r="I253" s="4">
        <f t="shared" si="78"/>
        <v>-374400</v>
      </c>
    </row>
    <row r="254" spans="1:9" ht="12.75">
      <c r="A254" s="6" t="s">
        <v>346</v>
      </c>
      <c r="B254" s="1" t="s">
        <v>360</v>
      </c>
      <c r="C254" s="4">
        <v>0</v>
      </c>
      <c r="D254" s="4">
        <v>0</v>
      </c>
      <c r="E254" s="4">
        <v>0</v>
      </c>
      <c r="F254" s="4">
        <f>-F126*6.66%</f>
        <v>-72261</v>
      </c>
      <c r="G254" s="4">
        <f>-G126*13.33%</f>
        <v>-173290</v>
      </c>
      <c r="H254" s="4">
        <f aca="true" t="shared" si="79" ref="H254:I256">-H126*20%</f>
        <v>-312000</v>
      </c>
      <c r="I254" s="4">
        <f t="shared" si="79"/>
        <v>-374400</v>
      </c>
    </row>
    <row r="255" spans="1:9" ht="12.75">
      <c r="A255" s="6" t="s">
        <v>347</v>
      </c>
      <c r="B255" s="1" t="s">
        <v>361</v>
      </c>
      <c r="C255" s="4">
        <v>-525292.05</v>
      </c>
      <c r="D255" s="4">
        <v>-596384.21</v>
      </c>
      <c r="E255" s="4">
        <v>-670500</v>
      </c>
      <c r="F255" s="4">
        <f>-F127*16.66%</f>
        <v>-766360</v>
      </c>
      <c r="G255" s="4">
        <f>-G127*18.33%+3</f>
        <v>-1011813</v>
      </c>
      <c r="H255" s="4">
        <f t="shared" si="79"/>
        <v>-1324800</v>
      </c>
      <c r="I255" s="4">
        <f t="shared" si="79"/>
        <v>-1589760</v>
      </c>
    </row>
    <row r="256" spans="1:9" ht="12.75">
      <c r="A256" s="6" t="s">
        <v>348</v>
      </c>
      <c r="B256" s="1" t="s">
        <v>389</v>
      </c>
      <c r="C256" s="4">
        <v>-40522.66</v>
      </c>
      <c r="D256" s="4">
        <v>-41826.13</v>
      </c>
      <c r="E256" s="4">
        <v>-53025</v>
      </c>
      <c r="F256" s="4">
        <f>-F128*16.66%</f>
        <v>-56644</v>
      </c>
      <c r="G256" s="4">
        <f>-G128*18.33%</f>
        <v>-75153</v>
      </c>
      <c r="H256" s="4">
        <f t="shared" si="79"/>
        <v>-98400</v>
      </c>
      <c r="I256" s="4">
        <f t="shared" si="79"/>
        <v>-118080</v>
      </c>
    </row>
    <row r="257" spans="1:9" ht="12.75">
      <c r="A257" s="6"/>
      <c r="B257" s="2" t="s">
        <v>37</v>
      </c>
      <c r="C257" s="10">
        <f aca="true" t="shared" si="80" ref="C257:I257">C242</f>
        <v>-2941346.98</v>
      </c>
      <c r="D257" s="10">
        <f t="shared" si="80"/>
        <v>-3220934.2799999993</v>
      </c>
      <c r="E257" s="10">
        <f t="shared" si="80"/>
        <v>-3882255</v>
      </c>
      <c r="F257" s="10">
        <f t="shared" si="80"/>
        <v>-4111943.8</v>
      </c>
      <c r="G257" s="10">
        <f t="shared" si="80"/>
        <v>-5395400</v>
      </c>
      <c r="H257" s="10">
        <f t="shared" si="80"/>
        <v>-7143600</v>
      </c>
      <c r="I257" s="10">
        <f t="shared" si="80"/>
        <v>-8564600</v>
      </c>
    </row>
    <row r="258" spans="1:9" ht="12.75">
      <c r="A258" s="40" t="s">
        <v>38</v>
      </c>
      <c r="B258" s="41"/>
      <c r="C258" s="10">
        <f aca="true" t="shared" si="81" ref="C258:I258">C241+C257</f>
        <v>31133684.45</v>
      </c>
      <c r="D258" s="10">
        <f t="shared" si="81"/>
        <v>35469798.06</v>
      </c>
      <c r="E258" s="10">
        <f t="shared" si="81"/>
        <v>43583000</v>
      </c>
      <c r="F258" s="10">
        <f t="shared" si="81"/>
        <v>42898308.6</v>
      </c>
      <c r="G258" s="10">
        <f t="shared" si="81"/>
        <v>46950000</v>
      </c>
      <c r="H258" s="10">
        <f t="shared" si="81"/>
        <v>54009700</v>
      </c>
      <c r="I258" s="10">
        <f t="shared" si="81"/>
        <v>64627850</v>
      </c>
    </row>
    <row r="259" spans="1:9" s="17" customFormat="1" ht="12.75">
      <c r="A259" s="15"/>
      <c r="B259" s="15"/>
      <c r="C259" s="16"/>
      <c r="D259" s="16">
        <f>D258/C258*100-100</f>
        <v>13.927402704179471</v>
      </c>
      <c r="E259" s="16"/>
      <c r="F259" s="16">
        <f>F258/D258*100-100</f>
        <v>20.943199415553693</v>
      </c>
      <c r="G259" s="16">
        <f>G258/F258*100-100</f>
        <v>9.444874476939162</v>
      </c>
      <c r="H259" s="16">
        <f>H258/G258*100-100</f>
        <v>15.036634717784864</v>
      </c>
      <c r="I259" s="16">
        <f>I258/H258*100-100</f>
        <v>19.659709274445134</v>
      </c>
    </row>
    <row r="260" spans="1:9" s="17" customFormat="1" ht="12.75">
      <c r="A260" s="15"/>
      <c r="B260" s="15"/>
      <c r="C260" s="16"/>
      <c r="D260" s="16"/>
      <c r="E260" s="16"/>
      <c r="F260" s="32" t="s">
        <v>458</v>
      </c>
      <c r="G260" s="32" t="s">
        <v>461</v>
      </c>
      <c r="H260" s="16"/>
      <c r="I260" s="16"/>
    </row>
    <row r="261" spans="1:9" s="17" customFormat="1" ht="12.75">
      <c r="A261" s="15"/>
      <c r="B261" s="15"/>
      <c r="C261" s="26">
        <f>C258</f>
        <v>31133684.45</v>
      </c>
      <c r="D261" s="26">
        <f>D258</f>
        <v>35469798.06</v>
      </c>
      <c r="F261" s="26">
        <f>F258-F227-F68</f>
        <v>40839858.6</v>
      </c>
      <c r="G261" s="26">
        <f>G258-G227-G68-1060000</f>
        <v>45890000</v>
      </c>
      <c r="H261" s="26">
        <f>H258</f>
        <v>54009700</v>
      </c>
      <c r="I261" s="26">
        <f>I258</f>
        <v>64627850</v>
      </c>
    </row>
    <row r="262" spans="1:9" s="17" customFormat="1" ht="12.75">
      <c r="A262" s="15"/>
      <c r="B262" s="15"/>
      <c r="C262" s="26"/>
      <c r="D262" s="26">
        <f>D261/C261*100-100</f>
        <v>13.927402704179471</v>
      </c>
      <c r="F262" s="26">
        <f>F261/D261*100-100</f>
        <v>15.139811427502664</v>
      </c>
      <c r="G262" s="26">
        <f>G261/F261*100-100</f>
        <v>12.365717152605413</v>
      </c>
      <c r="H262" s="26">
        <f>H261/G261*100-100</f>
        <v>17.69383307910219</v>
      </c>
      <c r="I262" s="26">
        <f>I261/H261*100-100</f>
        <v>19.659709274445134</v>
      </c>
    </row>
    <row r="263" spans="1:9" s="17" customFormat="1" ht="12.75">
      <c r="A263" s="15"/>
      <c r="B263" s="15"/>
      <c r="C263" s="26"/>
      <c r="D263" s="26"/>
      <c r="E263" s="26"/>
      <c r="F263" s="26"/>
      <c r="G263" s="26"/>
      <c r="H263" s="16"/>
      <c r="I263" s="16"/>
    </row>
    <row r="264" spans="1:9" s="17" customFormat="1" ht="12.75">
      <c r="A264" s="15"/>
      <c r="B264" s="15"/>
      <c r="C264" s="16"/>
      <c r="D264" s="16"/>
      <c r="E264" s="25" t="s">
        <v>460</v>
      </c>
      <c r="F264" s="26">
        <v>1060000</v>
      </c>
      <c r="G264" s="26" t="s">
        <v>459</v>
      </c>
      <c r="H264" s="26"/>
      <c r="I264" s="16"/>
    </row>
    <row r="265" spans="1:9" s="17" customFormat="1" ht="12.75">
      <c r="A265" s="15"/>
      <c r="B265" s="15"/>
      <c r="C265" s="16"/>
      <c r="D265" s="16"/>
      <c r="E265" s="16"/>
      <c r="F265" s="16"/>
      <c r="G265" s="16"/>
      <c r="H265" s="16"/>
      <c r="I265" s="16"/>
    </row>
    <row r="266" spans="1:9" ht="18">
      <c r="A266" s="13"/>
      <c r="B266" s="13"/>
      <c r="C266" s="14"/>
      <c r="D266" s="14"/>
      <c r="E266" s="42" t="s">
        <v>398</v>
      </c>
      <c r="F266" s="42"/>
      <c r="G266" s="42"/>
      <c r="H266" s="42"/>
      <c r="I266" s="42"/>
    </row>
    <row r="267" spans="1:9" ht="18">
      <c r="A267" s="13"/>
      <c r="B267" s="13"/>
      <c r="C267" s="14"/>
      <c r="D267" s="14"/>
      <c r="E267" s="14"/>
      <c r="F267" s="16"/>
      <c r="G267" s="14"/>
      <c r="H267" s="14"/>
      <c r="I267" s="14"/>
    </row>
    <row r="268" ht="12.75">
      <c r="A268" s="7"/>
    </row>
    <row r="269" spans="1:9" ht="12.75">
      <c r="A269" s="43" t="s">
        <v>392</v>
      </c>
      <c r="B269" s="43"/>
      <c r="C269" s="43" t="s">
        <v>394</v>
      </c>
      <c r="D269" s="43"/>
      <c r="E269" s="43"/>
      <c r="F269" s="43" t="s">
        <v>395</v>
      </c>
      <c r="G269" s="43"/>
      <c r="H269" s="43"/>
      <c r="I269" s="43"/>
    </row>
    <row r="270" spans="1:9" ht="12.75">
      <c r="A270" s="39" t="s">
        <v>393</v>
      </c>
      <c r="B270" s="39"/>
      <c r="C270" s="39" t="s">
        <v>396</v>
      </c>
      <c r="D270" s="39"/>
      <c r="E270" s="39"/>
      <c r="F270" s="39" t="s">
        <v>397</v>
      </c>
      <c r="G270" s="39"/>
      <c r="H270" s="39"/>
      <c r="I270" s="39"/>
    </row>
  </sheetData>
  <mergeCells count="44">
    <mergeCell ref="A1:I1"/>
    <mergeCell ref="A5:I5"/>
    <mergeCell ref="A6:I6"/>
    <mergeCell ref="G8:I8"/>
    <mergeCell ref="A9:A10"/>
    <mergeCell ref="B9:B10"/>
    <mergeCell ref="C9:D9"/>
    <mergeCell ref="G9:I9"/>
    <mergeCell ref="E10:F10"/>
    <mergeCell ref="A70:I70"/>
    <mergeCell ref="A72:I72"/>
    <mergeCell ref="A73:I73"/>
    <mergeCell ref="G75:I75"/>
    <mergeCell ref="A76:A77"/>
    <mergeCell ref="B76:B77"/>
    <mergeCell ref="C76:D76"/>
    <mergeCell ref="G76:I76"/>
    <mergeCell ref="E77:F77"/>
    <mergeCell ref="A136:I136"/>
    <mergeCell ref="A138:I138"/>
    <mergeCell ref="A139:I139"/>
    <mergeCell ref="G141:I141"/>
    <mergeCell ref="A142:A143"/>
    <mergeCell ref="B142:B143"/>
    <mergeCell ref="C142:D142"/>
    <mergeCell ref="G142:I142"/>
    <mergeCell ref="E143:F143"/>
    <mergeCell ref="A199:I199"/>
    <mergeCell ref="A201:I201"/>
    <mergeCell ref="A202:I202"/>
    <mergeCell ref="G204:I204"/>
    <mergeCell ref="A205:A206"/>
    <mergeCell ref="B205:B206"/>
    <mergeCell ref="C205:D205"/>
    <mergeCell ref="G205:I205"/>
    <mergeCell ref="E206:F206"/>
    <mergeCell ref="A270:B270"/>
    <mergeCell ref="C270:E270"/>
    <mergeCell ref="F270:I270"/>
    <mergeCell ref="A258:B258"/>
    <mergeCell ref="E266:I266"/>
    <mergeCell ref="A269:B269"/>
    <mergeCell ref="C269:E269"/>
    <mergeCell ref="F269:I26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64" r:id="rId2"/>
  <rowBreaks count="4" manualBreakCount="4">
    <brk id="69" max="255" man="1"/>
    <brk id="135" max="255" man="1"/>
    <brk id="198" max="255" man="1"/>
    <brk id="2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4"/>
  <sheetViews>
    <sheetView tabSelected="1" view="pageBreakPreview" zoomScale="70" zoomScaleNormal="75" zoomScaleSheetLayoutView="70" workbookViewId="0" topLeftCell="B97">
      <selection activeCell="G109" sqref="G109"/>
    </sheetView>
  </sheetViews>
  <sheetFormatPr defaultColWidth="9.140625" defaultRowHeight="12.75"/>
  <cols>
    <col min="1" max="1" width="13.57421875" style="0" customWidth="1"/>
    <col min="2" max="2" width="85.421875" style="0" customWidth="1"/>
    <col min="3" max="9" width="16.28125" style="0" customWidth="1"/>
  </cols>
  <sheetData>
    <row r="1" spans="1:9" ht="18">
      <c r="A1" s="46" t="s">
        <v>300</v>
      </c>
      <c r="B1" s="46"/>
      <c r="C1" s="46"/>
      <c r="D1" s="46"/>
      <c r="E1" s="46"/>
      <c r="F1" s="46"/>
      <c r="G1" s="46"/>
      <c r="H1" s="46"/>
      <c r="I1" s="46"/>
    </row>
    <row r="2" spans="1:9" ht="15.75">
      <c r="A2" s="5"/>
      <c r="B2" s="5"/>
      <c r="C2" s="27"/>
      <c r="D2" s="28"/>
      <c r="F2" s="28"/>
      <c r="G2" s="28"/>
      <c r="H2" s="31"/>
      <c r="I2" s="31"/>
    </row>
    <row r="3" spans="1:9" ht="15.75">
      <c r="A3" s="47" t="s">
        <v>390</v>
      </c>
      <c r="B3" s="47"/>
      <c r="C3" s="47"/>
      <c r="D3" s="47"/>
      <c r="E3" s="47"/>
      <c r="F3" s="47"/>
      <c r="G3" s="47"/>
      <c r="H3" s="47"/>
      <c r="I3" s="47"/>
    </row>
    <row r="4" spans="1:9" ht="12.75">
      <c r="A4" s="39" t="s">
        <v>391</v>
      </c>
      <c r="B4" s="39"/>
      <c r="C4" s="39"/>
      <c r="D4" s="39"/>
      <c r="E4" s="39"/>
      <c r="F4" s="39"/>
      <c r="G4" s="39"/>
      <c r="H4" s="39"/>
      <c r="I4" s="39"/>
    </row>
    <row r="5" spans="1:8" ht="20.25" customHeight="1">
      <c r="A5" s="12"/>
      <c r="B5" s="12"/>
      <c r="C5" s="12"/>
      <c r="D5" s="19"/>
      <c r="E5" s="12"/>
      <c r="F5" s="19"/>
      <c r="G5" s="20"/>
      <c r="H5" s="20"/>
    </row>
    <row r="6" spans="1:9" ht="12.75">
      <c r="A6" s="33" t="s">
        <v>474</v>
      </c>
      <c r="B6" s="33"/>
      <c r="C6" s="33"/>
      <c r="I6" s="20" t="s">
        <v>467</v>
      </c>
    </row>
    <row r="7" spans="1:9" ht="12.75">
      <c r="A7" s="44" t="s">
        <v>1</v>
      </c>
      <c r="B7" s="44" t="s">
        <v>2</v>
      </c>
      <c r="C7" s="45" t="s">
        <v>3</v>
      </c>
      <c r="D7" s="45"/>
      <c r="E7" s="3" t="s">
        <v>4</v>
      </c>
      <c r="F7" s="3" t="s">
        <v>5</v>
      </c>
      <c r="G7" s="45" t="s">
        <v>6</v>
      </c>
      <c r="H7" s="45"/>
      <c r="I7" s="45"/>
    </row>
    <row r="8" spans="1:9" ht="12.75">
      <c r="A8" s="44"/>
      <c r="B8" s="44"/>
      <c r="C8" s="3">
        <v>2005</v>
      </c>
      <c r="D8" s="3">
        <v>2006</v>
      </c>
      <c r="E8" s="45">
        <v>2007</v>
      </c>
      <c r="F8" s="45"/>
      <c r="G8" s="3">
        <v>2008</v>
      </c>
      <c r="H8" s="3">
        <v>2009</v>
      </c>
      <c r="I8" s="3">
        <v>2010</v>
      </c>
    </row>
    <row r="9" spans="1:9" ht="15.75">
      <c r="A9" s="35"/>
      <c r="B9" s="37" t="s">
        <v>471</v>
      </c>
      <c r="C9" s="38">
        <f>C10+C257</f>
        <v>29476538.21</v>
      </c>
      <c r="D9" s="38">
        <f aca="true" t="shared" si="0" ref="D9:I9">D10+D257</f>
        <v>34049483.85</v>
      </c>
      <c r="E9" s="38">
        <f t="shared" si="0"/>
        <v>41814150</v>
      </c>
      <c r="F9" s="38">
        <f t="shared" si="0"/>
        <v>39759758.6</v>
      </c>
      <c r="G9" s="38">
        <f t="shared" si="0"/>
        <v>46700000</v>
      </c>
      <c r="H9" s="38">
        <f t="shared" si="0"/>
        <v>53809700</v>
      </c>
      <c r="I9" s="38">
        <f t="shared" si="0"/>
        <v>64427850</v>
      </c>
    </row>
    <row r="10" spans="1:9" ht="12.75">
      <c r="A10" s="11" t="s">
        <v>7</v>
      </c>
      <c r="B10" s="2" t="s">
        <v>8</v>
      </c>
      <c r="C10" s="36">
        <f>C11+C52+C57+C64+C78+C157</f>
        <v>32417885.19</v>
      </c>
      <c r="D10" s="36">
        <f aca="true" t="shared" si="1" ref="D10:I10">D11+D52+D57+D64+D78+D157</f>
        <v>37270418.13</v>
      </c>
      <c r="E10" s="36">
        <f t="shared" si="1"/>
        <v>45696405</v>
      </c>
      <c r="F10" s="36">
        <f t="shared" si="1"/>
        <v>43871702.4</v>
      </c>
      <c r="G10" s="36">
        <f t="shared" si="1"/>
        <v>52095400</v>
      </c>
      <c r="H10" s="36">
        <f t="shared" si="1"/>
        <v>60953300</v>
      </c>
      <c r="I10" s="36">
        <f t="shared" si="1"/>
        <v>72992450</v>
      </c>
    </row>
    <row r="11" spans="1:9" ht="12.75">
      <c r="A11" s="6" t="s">
        <v>9</v>
      </c>
      <c r="B11" s="1" t="s">
        <v>52</v>
      </c>
      <c r="C11" s="4">
        <f aca="true" t="shared" si="2" ref="C11:I11">C12+C26+C50</f>
        <v>2803114.46</v>
      </c>
      <c r="D11" s="4">
        <f t="shared" si="2"/>
        <v>3653102.69</v>
      </c>
      <c r="E11" s="4">
        <f t="shared" si="2"/>
        <v>4355100</v>
      </c>
      <c r="F11" s="4">
        <f t="shared" si="2"/>
        <v>4077100</v>
      </c>
      <c r="G11" s="4">
        <f t="shared" si="2"/>
        <v>5712500</v>
      </c>
      <c r="H11" s="4">
        <f t="shared" si="2"/>
        <v>6003800</v>
      </c>
      <c r="I11" s="4">
        <f t="shared" si="2"/>
        <v>7386600</v>
      </c>
    </row>
    <row r="12" spans="1:9" ht="12.75">
      <c r="A12" s="6" t="s">
        <v>10</v>
      </c>
      <c r="B12" s="1" t="s">
        <v>53</v>
      </c>
      <c r="C12" s="4">
        <f aca="true" t="shared" si="3" ref="C12:I12">C13+C24</f>
        <v>1515170.0299999998</v>
      </c>
      <c r="D12" s="4">
        <f t="shared" si="3"/>
        <v>2257225.94</v>
      </c>
      <c r="E12" s="4">
        <f t="shared" si="3"/>
        <v>2823200</v>
      </c>
      <c r="F12" s="4">
        <f t="shared" si="3"/>
        <v>2465000</v>
      </c>
      <c r="G12" s="4">
        <f t="shared" si="3"/>
        <v>3031000</v>
      </c>
      <c r="H12" s="4">
        <f t="shared" si="3"/>
        <v>3628200</v>
      </c>
      <c r="I12" s="4">
        <f t="shared" si="3"/>
        <v>4521900</v>
      </c>
    </row>
    <row r="13" spans="1:9" ht="12.75">
      <c r="A13" s="6" t="s">
        <v>11</v>
      </c>
      <c r="B13" s="1" t="s">
        <v>54</v>
      </c>
      <c r="C13" s="4">
        <f>C14+C17+C22</f>
        <v>777797.09</v>
      </c>
      <c r="D13" s="4">
        <f aca="true" t="shared" si="4" ref="D13:I13">D14+D17+D22</f>
        <v>835233.7800000001</v>
      </c>
      <c r="E13" s="4">
        <f t="shared" si="4"/>
        <v>1107200</v>
      </c>
      <c r="F13" s="4">
        <f t="shared" si="4"/>
        <v>1165000</v>
      </c>
      <c r="G13" s="4">
        <f>G14+G17+G22</f>
        <v>1471000</v>
      </c>
      <c r="H13" s="4">
        <f t="shared" si="4"/>
        <v>1828200</v>
      </c>
      <c r="I13" s="4">
        <f t="shared" si="4"/>
        <v>2281900</v>
      </c>
    </row>
    <row r="14" spans="1:9" ht="12.75">
      <c r="A14" s="6" t="s">
        <v>12</v>
      </c>
      <c r="B14" s="1" t="s">
        <v>55</v>
      </c>
      <c r="C14" s="4">
        <f aca="true" t="shared" si="5" ref="C14:I14">C15+C16</f>
        <v>299976.64</v>
      </c>
      <c r="D14" s="4">
        <f t="shared" si="5"/>
        <v>410237.79000000004</v>
      </c>
      <c r="E14" s="4">
        <f t="shared" si="5"/>
        <v>488000</v>
      </c>
      <c r="F14" s="4">
        <f t="shared" si="5"/>
        <v>495000</v>
      </c>
      <c r="G14" s="4">
        <f>G15+G16</f>
        <v>645000</v>
      </c>
      <c r="H14" s="4">
        <f t="shared" si="5"/>
        <v>806200</v>
      </c>
      <c r="I14" s="4">
        <f t="shared" si="5"/>
        <v>1007700</v>
      </c>
    </row>
    <row r="15" spans="1:9" ht="12.75">
      <c r="A15" s="6" t="s">
        <v>13</v>
      </c>
      <c r="B15" s="1" t="s">
        <v>56</v>
      </c>
      <c r="C15" s="4">
        <v>212816.3</v>
      </c>
      <c r="D15" s="4">
        <v>292961.44</v>
      </c>
      <c r="E15" s="4">
        <v>350000</v>
      </c>
      <c r="F15" s="4">
        <v>350000</v>
      </c>
      <c r="G15" s="4">
        <v>455000</v>
      </c>
      <c r="H15" s="4">
        <v>568700</v>
      </c>
      <c r="I15" s="4">
        <v>710900</v>
      </c>
    </row>
    <row r="16" spans="1:9" ht="12.75">
      <c r="A16" s="6" t="s">
        <v>14</v>
      </c>
      <c r="B16" s="1" t="s">
        <v>57</v>
      </c>
      <c r="C16" s="4">
        <v>87160.34</v>
      </c>
      <c r="D16" s="4">
        <v>117276.35</v>
      </c>
      <c r="E16" s="4">
        <v>138000</v>
      </c>
      <c r="F16" s="4">
        <v>145000</v>
      </c>
      <c r="G16" s="4">
        <v>190000</v>
      </c>
      <c r="H16" s="4">
        <v>237500</v>
      </c>
      <c r="I16" s="4">
        <v>296800</v>
      </c>
    </row>
    <row r="17" spans="1:9" ht="12.75">
      <c r="A17" s="6" t="s">
        <v>15</v>
      </c>
      <c r="B17" s="1" t="s">
        <v>58</v>
      </c>
      <c r="C17" s="4">
        <f>C18+C21</f>
        <v>239833.07</v>
      </c>
      <c r="D17" s="4">
        <f aca="true" t="shared" si="6" ref="D17:I17">D18+D21</f>
        <v>221390.58000000002</v>
      </c>
      <c r="E17" s="4">
        <f t="shared" si="6"/>
        <v>381500</v>
      </c>
      <c r="F17" s="4">
        <f t="shared" si="6"/>
        <v>240000</v>
      </c>
      <c r="G17" s="4">
        <f>G18+G21</f>
        <v>310000</v>
      </c>
      <c r="H17" s="4">
        <f t="shared" si="6"/>
        <v>377000</v>
      </c>
      <c r="I17" s="4">
        <f t="shared" si="6"/>
        <v>468000</v>
      </c>
    </row>
    <row r="18" spans="1:9" ht="12.75">
      <c r="A18" s="6" t="s">
        <v>16</v>
      </c>
      <c r="B18" s="1" t="s">
        <v>59</v>
      </c>
      <c r="C18" s="4">
        <f aca="true" t="shared" si="7" ref="C18:I18">C19+C20</f>
        <v>239833.07</v>
      </c>
      <c r="D18" s="4">
        <f t="shared" si="7"/>
        <v>192800.04</v>
      </c>
      <c r="E18" s="4">
        <f t="shared" si="7"/>
        <v>267900</v>
      </c>
      <c r="F18" s="4">
        <f>F19+F20</f>
        <v>200000</v>
      </c>
      <c r="G18" s="4">
        <f>G19+G20</f>
        <v>260000</v>
      </c>
      <c r="H18" s="4">
        <f t="shared" si="7"/>
        <v>315000</v>
      </c>
      <c r="I18" s="4">
        <f t="shared" si="7"/>
        <v>390000</v>
      </c>
    </row>
    <row r="19" spans="1:9" ht="12.75">
      <c r="A19" s="6" t="s">
        <v>453</v>
      </c>
      <c r="B19" s="29" t="s">
        <v>454</v>
      </c>
      <c r="C19" s="4">
        <v>239833.07</v>
      </c>
      <c r="D19" s="4">
        <v>192800.04</v>
      </c>
      <c r="E19" s="4">
        <v>267900</v>
      </c>
      <c r="F19" s="4">
        <v>200000</v>
      </c>
      <c r="G19" s="4">
        <v>230000</v>
      </c>
      <c r="H19" s="4">
        <v>280000</v>
      </c>
      <c r="I19" s="4">
        <v>350000</v>
      </c>
    </row>
    <row r="20" spans="1:9" ht="12.75">
      <c r="A20" s="6" t="s">
        <v>455</v>
      </c>
      <c r="B20" s="29" t="s">
        <v>456</v>
      </c>
      <c r="C20" s="4">
        <v>0</v>
      </c>
      <c r="D20" s="4">
        <v>0</v>
      </c>
      <c r="E20" s="4">
        <v>0</v>
      </c>
      <c r="F20" s="4">
        <v>0</v>
      </c>
      <c r="G20" s="4">
        <v>30000</v>
      </c>
      <c r="H20" s="4">
        <v>35000</v>
      </c>
      <c r="I20" s="4">
        <v>40000</v>
      </c>
    </row>
    <row r="21" spans="1:9" ht="12.75">
      <c r="A21" s="6" t="s">
        <v>17</v>
      </c>
      <c r="B21" s="1" t="s">
        <v>60</v>
      </c>
      <c r="C21" s="4">
        <v>0</v>
      </c>
      <c r="D21" s="4">
        <v>28590.54</v>
      </c>
      <c r="E21" s="4">
        <v>113600</v>
      </c>
      <c r="F21" s="4">
        <v>40000</v>
      </c>
      <c r="G21" s="4">
        <v>50000</v>
      </c>
      <c r="H21" s="4">
        <v>62000</v>
      </c>
      <c r="I21" s="4">
        <v>78000</v>
      </c>
    </row>
    <row r="22" spans="1:9" ht="12.75">
      <c r="A22" s="6" t="s">
        <v>18</v>
      </c>
      <c r="B22" s="1" t="s">
        <v>416</v>
      </c>
      <c r="C22" s="4">
        <f aca="true" t="shared" si="8" ref="C22:I22">C23</f>
        <v>237987.38</v>
      </c>
      <c r="D22" s="4">
        <f t="shared" si="8"/>
        <v>203605.41</v>
      </c>
      <c r="E22" s="4">
        <f t="shared" si="8"/>
        <v>237700</v>
      </c>
      <c r="F22" s="4">
        <f t="shared" si="8"/>
        <v>430000</v>
      </c>
      <c r="G22" s="4">
        <f t="shared" si="8"/>
        <v>516000</v>
      </c>
      <c r="H22" s="4">
        <f t="shared" si="8"/>
        <v>645000</v>
      </c>
      <c r="I22" s="4">
        <f t="shared" si="8"/>
        <v>806200</v>
      </c>
    </row>
    <row r="23" spans="1:9" ht="12.75">
      <c r="A23" s="6" t="s">
        <v>19</v>
      </c>
      <c r="B23" s="1" t="s">
        <v>417</v>
      </c>
      <c r="C23" s="4">
        <v>237987.38</v>
      </c>
      <c r="D23" s="4">
        <v>203605.41</v>
      </c>
      <c r="E23" s="4">
        <v>237700</v>
      </c>
      <c r="F23" s="4">
        <v>430000</v>
      </c>
      <c r="G23" s="4">
        <v>516000</v>
      </c>
      <c r="H23" s="4">
        <v>645000</v>
      </c>
      <c r="I23" s="4">
        <v>806200</v>
      </c>
    </row>
    <row r="24" spans="1:9" ht="12.75">
      <c r="A24" s="6" t="s">
        <v>20</v>
      </c>
      <c r="B24" s="1" t="s">
        <v>362</v>
      </c>
      <c r="C24" s="4">
        <f aca="true" t="shared" si="9" ref="C24:I24">C25</f>
        <v>737372.94</v>
      </c>
      <c r="D24" s="4">
        <f t="shared" si="9"/>
        <v>1421992.16</v>
      </c>
      <c r="E24" s="4">
        <f t="shared" si="9"/>
        <v>1716000</v>
      </c>
      <c r="F24" s="4">
        <f t="shared" si="9"/>
        <v>1300000</v>
      </c>
      <c r="G24" s="4">
        <f t="shared" si="9"/>
        <v>1560000</v>
      </c>
      <c r="H24" s="4">
        <f t="shared" si="9"/>
        <v>1800000</v>
      </c>
      <c r="I24" s="4">
        <f t="shared" si="9"/>
        <v>2240000</v>
      </c>
    </row>
    <row r="25" spans="1:9" ht="12.75">
      <c r="A25" s="6" t="s">
        <v>21</v>
      </c>
      <c r="B25" s="1" t="s">
        <v>363</v>
      </c>
      <c r="C25" s="4">
        <v>737372.94</v>
      </c>
      <c r="D25" s="4">
        <v>1421992.16</v>
      </c>
      <c r="E25" s="4">
        <v>1716000</v>
      </c>
      <c r="F25" s="22">
        <v>1300000</v>
      </c>
      <c r="G25" s="4">
        <v>1560000</v>
      </c>
      <c r="H25" s="4">
        <v>1800000</v>
      </c>
      <c r="I25" s="4">
        <v>2240000</v>
      </c>
    </row>
    <row r="26" spans="1:9" ht="12.75">
      <c r="A26" s="6" t="s">
        <v>22</v>
      </c>
      <c r="B26" s="1" t="s">
        <v>61</v>
      </c>
      <c r="C26" s="4">
        <f aca="true" t="shared" si="10" ref="C26:I26">C27+C42</f>
        <v>410008.94000000006</v>
      </c>
      <c r="D26" s="4">
        <f t="shared" si="10"/>
        <v>470498.32999999996</v>
      </c>
      <c r="E26" s="4">
        <f t="shared" si="10"/>
        <v>560400</v>
      </c>
      <c r="F26" s="4">
        <f t="shared" si="10"/>
        <v>562100</v>
      </c>
      <c r="G26" s="4">
        <f t="shared" si="10"/>
        <v>681500</v>
      </c>
      <c r="H26" s="4">
        <f t="shared" si="10"/>
        <v>863600</v>
      </c>
      <c r="I26" s="4">
        <f t="shared" si="10"/>
        <v>1050700</v>
      </c>
    </row>
    <row r="27" spans="1:9" ht="12.75">
      <c r="A27" s="6" t="s">
        <v>23</v>
      </c>
      <c r="B27" s="1" t="s">
        <v>62</v>
      </c>
      <c r="C27" s="4">
        <f aca="true" t="shared" si="11" ref="C27:I27">SUM(C28:C38)</f>
        <v>72138.88</v>
      </c>
      <c r="D27" s="4">
        <f t="shared" si="11"/>
        <v>90360.4</v>
      </c>
      <c r="E27" s="4">
        <f t="shared" si="11"/>
        <v>103400</v>
      </c>
      <c r="F27" s="4">
        <f t="shared" si="11"/>
        <v>112400</v>
      </c>
      <c r="G27" s="4">
        <f t="shared" si="11"/>
        <v>140500</v>
      </c>
      <c r="H27" s="4">
        <f t="shared" si="11"/>
        <v>191400</v>
      </c>
      <c r="I27" s="4">
        <f t="shared" si="11"/>
        <v>241000</v>
      </c>
    </row>
    <row r="28" spans="1:9" ht="12.75">
      <c r="A28" s="6" t="s">
        <v>24</v>
      </c>
      <c r="B28" s="1" t="s">
        <v>63</v>
      </c>
      <c r="C28" s="4">
        <v>0</v>
      </c>
      <c r="D28" s="4">
        <v>2510</v>
      </c>
      <c r="E28" s="4">
        <v>3500</v>
      </c>
      <c r="F28" s="4">
        <v>4500</v>
      </c>
      <c r="G28" s="4">
        <v>6000</v>
      </c>
      <c r="H28" s="4">
        <v>7500</v>
      </c>
      <c r="I28" s="4">
        <v>9000</v>
      </c>
    </row>
    <row r="29" spans="1:9" ht="12.75">
      <c r="A29" s="6" t="s">
        <v>25</v>
      </c>
      <c r="B29" s="1" t="s">
        <v>64</v>
      </c>
      <c r="C29" s="4">
        <v>1198.91</v>
      </c>
      <c r="D29" s="4">
        <v>15925.19</v>
      </c>
      <c r="E29" s="4">
        <v>18000</v>
      </c>
      <c r="F29" s="4">
        <v>23000</v>
      </c>
      <c r="G29" s="4">
        <v>30000</v>
      </c>
      <c r="H29" s="4">
        <v>42000</v>
      </c>
      <c r="I29" s="4">
        <v>55000</v>
      </c>
    </row>
    <row r="30" spans="1:9" ht="12.75">
      <c r="A30" s="6" t="s">
        <v>26</v>
      </c>
      <c r="B30" s="1" t="s">
        <v>65</v>
      </c>
      <c r="C30" s="4">
        <v>0</v>
      </c>
      <c r="D30" s="4">
        <v>1294.33</v>
      </c>
      <c r="E30" s="4">
        <v>2000</v>
      </c>
      <c r="F30" s="4">
        <v>2000</v>
      </c>
      <c r="G30" s="4">
        <v>3000</v>
      </c>
      <c r="H30" s="4">
        <v>4200</v>
      </c>
      <c r="I30" s="4">
        <v>5500</v>
      </c>
    </row>
    <row r="31" spans="1:9" ht="12.75">
      <c r="A31" s="6" t="s">
        <v>27</v>
      </c>
      <c r="B31" s="1" t="s">
        <v>66</v>
      </c>
      <c r="C31" s="4">
        <v>0</v>
      </c>
      <c r="D31" s="4">
        <v>695.2</v>
      </c>
      <c r="E31" s="4">
        <v>1200</v>
      </c>
      <c r="F31" s="4">
        <v>500</v>
      </c>
      <c r="G31" s="4">
        <v>1000</v>
      </c>
      <c r="H31" s="4">
        <v>1500</v>
      </c>
      <c r="I31" s="4">
        <v>2000</v>
      </c>
    </row>
    <row r="32" spans="1:9" ht="12.75">
      <c r="A32" s="6" t="s">
        <v>28</v>
      </c>
      <c r="B32" s="1" t="s">
        <v>67</v>
      </c>
      <c r="C32" s="4">
        <v>0</v>
      </c>
      <c r="D32" s="4">
        <v>31883.38</v>
      </c>
      <c r="E32" s="4">
        <v>25000</v>
      </c>
      <c r="F32" s="4">
        <v>36000</v>
      </c>
      <c r="G32" s="4">
        <v>42000</v>
      </c>
      <c r="H32" s="4">
        <v>53700</v>
      </c>
      <c r="I32" s="4">
        <v>67200</v>
      </c>
    </row>
    <row r="33" spans="1:9" ht="12.75">
      <c r="A33" s="6" t="s">
        <v>29</v>
      </c>
      <c r="B33" s="1" t="s">
        <v>68</v>
      </c>
      <c r="C33" s="4">
        <v>0</v>
      </c>
      <c r="D33" s="4">
        <v>1470</v>
      </c>
      <c r="E33" s="4">
        <v>2000</v>
      </c>
      <c r="F33" s="4">
        <v>3000</v>
      </c>
      <c r="G33" s="4">
        <v>4500</v>
      </c>
      <c r="H33" s="4">
        <v>6000</v>
      </c>
      <c r="I33" s="4">
        <v>7300</v>
      </c>
    </row>
    <row r="34" spans="1:9" ht="12.75">
      <c r="A34" s="6" t="s">
        <v>30</v>
      </c>
      <c r="B34" s="1" t="s">
        <v>69</v>
      </c>
      <c r="C34" s="4">
        <v>0</v>
      </c>
      <c r="D34" s="4">
        <v>39.7</v>
      </c>
      <c r="E34" s="4">
        <v>100</v>
      </c>
      <c r="F34" s="4">
        <v>100</v>
      </c>
      <c r="G34" s="4">
        <v>500</v>
      </c>
      <c r="H34" s="4">
        <v>500</v>
      </c>
      <c r="I34" s="4">
        <v>500</v>
      </c>
    </row>
    <row r="35" spans="1:9" ht="12.75">
      <c r="A35" s="6" t="s">
        <v>31</v>
      </c>
      <c r="B35" s="1" t="s">
        <v>70</v>
      </c>
      <c r="C35" s="4">
        <v>0</v>
      </c>
      <c r="D35" s="4">
        <v>2505.56</v>
      </c>
      <c r="E35" s="4">
        <v>2800</v>
      </c>
      <c r="F35" s="4">
        <v>5000</v>
      </c>
      <c r="G35" s="4">
        <v>7500</v>
      </c>
      <c r="H35" s="4">
        <v>10000</v>
      </c>
      <c r="I35" s="4">
        <v>13000</v>
      </c>
    </row>
    <row r="36" spans="1:9" ht="12.75">
      <c r="A36" s="6" t="s">
        <v>32</v>
      </c>
      <c r="B36" s="1" t="s">
        <v>71</v>
      </c>
      <c r="C36" s="4">
        <v>0</v>
      </c>
      <c r="D36" s="4">
        <v>18.9</v>
      </c>
      <c r="E36" s="4">
        <v>200</v>
      </c>
      <c r="F36" s="4">
        <v>100</v>
      </c>
      <c r="G36" s="4">
        <v>500</v>
      </c>
      <c r="H36" s="4">
        <v>500</v>
      </c>
      <c r="I36" s="4">
        <v>500</v>
      </c>
    </row>
    <row r="37" spans="1:9" ht="12.75">
      <c r="A37" s="6" t="s">
        <v>33</v>
      </c>
      <c r="B37" s="1" t="s">
        <v>72</v>
      </c>
      <c r="C37" s="4">
        <v>0</v>
      </c>
      <c r="D37" s="4">
        <v>160</v>
      </c>
      <c r="E37" s="4">
        <v>400</v>
      </c>
      <c r="F37" s="4">
        <v>200</v>
      </c>
      <c r="G37" s="4">
        <v>500</v>
      </c>
      <c r="H37" s="4">
        <v>500</v>
      </c>
      <c r="I37" s="4">
        <v>500</v>
      </c>
    </row>
    <row r="38" spans="1:9" ht="12.75">
      <c r="A38" s="6" t="s">
        <v>34</v>
      </c>
      <c r="B38" s="1" t="s">
        <v>364</v>
      </c>
      <c r="C38" s="4">
        <f aca="true" t="shared" si="12" ref="C38:I38">SUM(C39:C41)</f>
        <v>70939.97</v>
      </c>
      <c r="D38" s="4">
        <f t="shared" si="12"/>
        <v>33858.14</v>
      </c>
      <c r="E38" s="4">
        <f t="shared" si="12"/>
        <v>48200</v>
      </c>
      <c r="F38" s="4">
        <f t="shared" si="12"/>
        <v>38000</v>
      </c>
      <c r="G38" s="4">
        <v>45000</v>
      </c>
      <c r="H38" s="4">
        <f t="shared" si="12"/>
        <v>65000</v>
      </c>
      <c r="I38" s="4">
        <f t="shared" si="12"/>
        <v>80500</v>
      </c>
    </row>
    <row r="39" spans="1:9" ht="12.75">
      <c r="A39" s="6" t="s">
        <v>35</v>
      </c>
      <c r="B39" s="1" t="s">
        <v>365</v>
      </c>
      <c r="C39" s="4">
        <v>0</v>
      </c>
      <c r="D39" s="4">
        <v>1979.37</v>
      </c>
      <c r="E39" s="4">
        <v>3000</v>
      </c>
      <c r="F39" s="4">
        <v>3000</v>
      </c>
      <c r="G39" s="4">
        <v>5000</v>
      </c>
      <c r="H39" s="4">
        <v>7500</v>
      </c>
      <c r="I39" s="4">
        <v>10000</v>
      </c>
    </row>
    <row r="40" spans="1:9" ht="12.75">
      <c r="A40" s="6" t="s">
        <v>39</v>
      </c>
      <c r="B40" s="1" t="s">
        <v>366</v>
      </c>
      <c r="C40" s="4">
        <v>0</v>
      </c>
      <c r="D40" s="4">
        <v>0</v>
      </c>
      <c r="E40" s="4">
        <v>200</v>
      </c>
      <c r="F40" s="4">
        <v>0</v>
      </c>
      <c r="G40" s="4">
        <v>500</v>
      </c>
      <c r="H40" s="4">
        <v>500</v>
      </c>
      <c r="I40" s="4">
        <v>500</v>
      </c>
    </row>
    <row r="41" spans="1:9" ht="12.75">
      <c r="A41" s="6" t="s">
        <v>40</v>
      </c>
      <c r="B41" s="1" t="s">
        <v>367</v>
      </c>
      <c r="C41" s="4">
        <v>70939.97</v>
      </c>
      <c r="D41" s="4">
        <v>31878.77</v>
      </c>
      <c r="E41" s="4">
        <v>45000</v>
      </c>
      <c r="F41" s="4">
        <v>35000</v>
      </c>
      <c r="G41" s="4">
        <v>42000</v>
      </c>
      <c r="H41" s="4">
        <v>57000</v>
      </c>
      <c r="I41" s="4">
        <v>70000</v>
      </c>
    </row>
    <row r="42" spans="1:9" ht="12.75">
      <c r="A42" s="6" t="s">
        <v>41</v>
      </c>
      <c r="B42" s="1" t="s">
        <v>80</v>
      </c>
      <c r="C42" s="4">
        <f aca="true" t="shared" si="13" ref="C42:I42">SUM(C43:C45)</f>
        <v>337870.06000000006</v>
      </c>
      <c r="D42" s="4">
        <f t="shared" si="13"/>
        <v>380137.93</v>
      </c>
      <c r="E42" s="4">
        <f t="shared" si="13"/>
        <v>457000</v>
      </c>
      <c r="F42" s="4">
        <f t="shared" si="13"/>
        <v>449700</v>
      </c>
      <c r="G42" s="4">
        <f t="shared" si="13"/>
        <v>541000</v>
      </c>
      <c r="H42" s="4">
        <f t="shared" si="13"/>
        <v>672200</v>
      </c>
      <c r="I42" s="4">
        <f t="shared" si="13"/>
        <v>809700</v>
      </c>
    </row>
    <row r="43" spans="1:9" ht="12.75">
      <c r="A43" s="6" t="s">
        <v>42</v>
      </c>
      <c r="B43" s="1" t="s">
        <v>81</v>
      </c>
      <c r="C43" s="4">
        <v>11805.27</v>
      </c>
      <c r="D43" s="4">
        <v>11320.96</v>
      </c>
      <c r="E43" s="4">
        <v>12000</v>
      </c>
      <c r="F43" s="4">
        <v>22500</v>
      </c>
      <c r="G43" s="4">
        <v>30000</v>
      </c>
      <c r="H43" s="4">
        <v>42000</v>
      </c>
      <c r="I43" s="4">
        <v>55000</v>
      </c>
    </row>
    <row r="44" spans="1:9" ht="12.75">
      <c r="A44" s="6" t="s">
        <v>43</v>
      </c>
      <c r="B44" s="1" t="s">
        <v>82</v>
      </c>
      <c r="C44" s="4">
        <v>90688.49</v>
      </c>
      <c r="D44" s="4">
        <v>107913</v>
      </c>
      <c r="E44" s="4">
        <v>140000</v>
      </c>
      <c r="F44" s="4">
        <v>120000</v>
      </c>
      <c r="G44" s="4">
        <v>140000</v>
      </c>
      <c r="H44" s="4">
        <v>160000</v>
      </c>
      <c r="I44" s="4">
        <v>185000</v>
      </c>
    </row>
    <row r="45" spans="1:9" ht="12.75">
      <c r="A45" s="6" t="s">
        <v>44</v>
      </c>
      <c r="B45" s="1" t="s">
        <v>83</v>
      </c>
      <c r="C45" s="4">
        <f aca="true" t="shared" si="14" ref="C45:I45">C46+C47</f>
        <v>235376.30000000002</v>
      </c>
      <c r="D45" s="4">
        <f t="shared" si="14"/>
        <v>260903.97</v>
      </c>
      <c r="E45" s="4">
        <f t="shared" si="14"/>
        <v>305000</v>
      </c>
      <c r="F45" s="4">
        <f t="shared" si="14"/>
        <v>307200</v>
      </c>
      <c r="G45" s="4">
        <f t="shared" si="14"/>
        <v>371000</v>
      </c>
      <c r="H45" s="4">
        <f t="shared" si="14"/>
        <v>470200</v>
      </c>
      <c r="I45" s="4">
        <f t="shared" si="14"/>
        <v>569700</v>
      </c>
    </row>
    <row r="46" spans="1:9" ht="12.75">
      <c r="A46" s="6" t="s">
        <v>45</v>
      </c>
      <c r="B46" s="1" t="s">
        <v>368</v>
      </c>
      <c r="C46" s="4">
        <v>10516.03</v>
      </c>
      <c r="D46" s="4">
        <v>54479.19</v>
      </c>
      <c r="E46" s="4">
        <v>70000</v>
      </c>
      <c r="F46" s="4">
        <v>70000</v>
      </c>
      <c r="G46" s="4">
        <v>90000</v>
      </c>
      <c r="H46" s="4">
        <v>113700</v>
      </c>
      <c r="I46" s="4">
        <v>142100</v>
      </c>
    </row>
    <row r="47" spans="1:9" ht="12.75">
      <c r="A47" s="6" t="s">
        <v>46</v>
      </c>
      <c r="B47" s="1" t="s">
        <v>369</v>
      </c>
      <c r="C47" s="4">
        <f aca="true" t="shared" si="15" ref="C47:I47">C48+C49</f>
        <v>224860.27000000002</v>
      </c>
      <c r="D47" s="4">
        <f t="shared" si="15"/>
        <v>206424.78</v>
      </c>
      <c r="E47" s="4">
        <f t="shared" si="15"/>
        <v>235000</v>
      </c>
      <c r="F47" s="4">
        <f t="shared" si="15"/>
        <v>237200</v>
      </c>
      <c r="G47" s="4">
        <f t="shared" si="15"/>
        <v>281000</v>
      </c>
      <c r="H47" s="4">
        <f t="shared" si="15"/>
        <v>356500</v>
      </c>
      <c r="I47" s="4">
        <f t="shared" si="15"/>
        <v>427600</v>
      </c>
    </row>
    <row r="48" spans="1:9" ht="12.75">
      <c r="A48" s="6" t="s">
        <v>47</v>
      </c>
      <c r="B48" s="1" t="s">
        <v>370</v>
      </c>
      <c r="C48" s="4">
        <v>194323.41</v>
      </c>
      <c r="D48" s="4">
        <v>205889.5</v>
      </c>
      <c r="E48" s="4">
        <v>234000</v>
      </c>
      <c r="F48" s="4">
        <v>237000</v>
      </c>
      <c r="G48" s="4">
        <v>280000</v>
      </c>
      <c r="H48" s="4">
        <v>355500</v>
      </c>
      <c r="I48" s="4">
        <v>426600</v>
      </c>
    </row>
    <row r="49" spans="1:9" ht="12.75">
      <c r="A49" s="6" t="s">
        <v>48</v>
      </c>
      <c r="B49" s="1" t="s">
        <v>371</v>
      </c>
      <c r="C49" s="4">
        <v>30536.86</v>
      </c>
      <c r="D49" s="4">
        <v>535.28</v>
      </c>
      <c r="E49" s="4">
        <v>1000</v>
      </c>
      <c r="F49" s="4">
        <v>200</v>
      </c>
      <c r="G49" s="4">
        <v>1000</v>
      </c>
      <c r="H49" s="4">
        <v>1000</v>
      </c>
      <c r="I49" s="4">
        <v>1000</v>
      </c>
    </row>
    <row r="50" spans="1:9" ht="12.75">
      <c r="A50" s="6" t="s">
        <v>49</v>
      </c>
      <c r="B50" s="1" t="s">
        <v>84</v>
      </c>
      <c r="C50" s="4">
        <f aca="true" t="shared" si="16" ref="C50:I50">C51</f>
        <v>877935.49</v>
      </c>
      <c r="D50" s="4">
        <f t="shared" si="16"/>
        <v>925378.42</v>
      </c>
      <c r="E50" s="4">
        <f t="shared" si="16"/>
        <v>971500</v>
      </c>
      <c r="F50" s="4">
        <f t="shared" si="16"/>
        <v>1050000</v>
      </c>
      <c r="G50" s="4">
        <f t="shared" si="16"/>
        <v>2000000</v>
      </c>
      <c r="H50" s="4">
        <f t="shared" si="16"/>
        <v>1512000</v>
      </c>
      <c r="I50" s="4">
        <f t="shared" si="16"/>
        <v>1814000</v>
      </c>
    </row>
    <row r="51" spans="1:9" ht="12.75">
      <c r="A51" s="6" t="s">
        <v>50</v>
      </c>
      <c r="B51" s="1" t="s">
        <v>85</v>
      </c>
      <c r="C51" s="4">
        <v>877935.49</v>
      </c>
      <c r="D51" s="4">
        <v>925378.42</v>
      </c>
      <c r="E51" s="4">
        <v>971500</v>
      </c>
      <c r="F51" s="4">
        <v>1050000</v>
      </c>
      <c r="G51" s="23">
        <v>2000000</v>
      </c>
      <c r="H51" s="4">
        <v>1512000</v>
      </c>
      <c r="I51" s="4">
        <v>1814000</v>
      </c>
    </row>
    <row r="52" spans="1:9" ht="12.75">
      <c r="A52" s="6" t="s">
        <v>440</v>
      </c>
      <c r="B52" s="1" t="s">
        <v>445</v>
      </c>
      <c r="C52" s="4">
        <f>C53</f>
        <v>0</v>
      </c>
      <c r="D52" s="4">
        <f aca="true" t="shared" si="17" ref="D52:I53">D53</f>
        <v>0</v>
      </c>
      <c r="E52" s="4">
        <f t="shared" si="17"/>
        <v>0</v>
      </c>
      <c r="F52" s="4">
        <f t="shared" si="17"/>
        <v>0</v>
      </c>
      <c r="G52" s="4">
        <f t="shared" si="17"/>
        <v>8000</v>
      </c>
      <c r="H52" s="4">
        <f t="shared" si="17"/>
        <v>9500</v>
      </c>
      <c r="I52" s="4">
        <f t="shared" si="17"/>
        <v>11700</v>
      </c>
    </row>
    <row r="53" spans="1:9" ht="12.75">
      <c r="A53" s="6" t="s">
        <v>441</v>
      </c>
      <c r="B53" s="1" t="s">
        <v>446</v>
      </c>
      <c r="C53" s="4">
        <f>C54</f>
        <v>0</v>
      </c>
      <c r="D53" s="4">
        <f t="shared" si="17"/>
        <v>0</v>
      </c>
      <c r="E53" s="4">
        <f t="shared" si="17"/>
        <v>0</v>
      </c>
      <c r="F53" s="4">
        <f t="shared" si="17"/>
        <v>0</v>
      </c>
      <c r="G53" s="4">
        <f t="shared" si="17"/>
        <v>8000</v>
      </c>
      <c r="H53" s="4">
        <f t="shared" si="17"/>
        <v>9500</v>
      </c>
      <c r="I53" s="4">
        <f t="shared" si="17"/>
        <v>11700</v>
      </c>
    </row>
    <row r="54" spans="1:9" ht="12.75">
      <c r="A54" s="6" t="s">
        <v>442</v>
      </c>
      <c r="B54" s="1" t="s">
        <v>447</v>
      </c>
      <c r="C54" s="4">
        <f>C55+C56</f>
        <v>0</v>
      </c>
      <c r="D54" s="4">
        <f aca="true" t="shared" si="18" ref="D54:I54">D55+D56</f>
        <v>0</v>
      </c>
      <c r="E54" s="4">
        <f t="shared" si="18"/>
        <v>0</v>
      </c>
      <c r="F54" s="4">
        <f t="shared" si="18"/>
        <v>0</v>
      </c>
      <c r="G54" s="4">
        <f t="shared" si="18"/>
        <v>8000</v>
      </c>
      <c r="H54" s="4">
        <f t="shared" si="18"/>
        <v>9500</v>
      </c>
      <c r="I54" s="4">
        <f t="shared" si="18"/>
        <v>11700</v>
      </c>
    </row>
    <row r="55" spans="1:9" ht="12.75">
      <c r="A55" s="6" t="s">
        <v>443</v>
      </c>
      <c r="B55" s="1" t="s">
        <v>448</v>
      </c>
      <c r="C55" s="4">
        <v>0</v>
      </c>
      <c r="D55" s="4">
        <v>0</v>
      </c>
      <c r="E55" s="4">
        <v>0</v>
      </c>
      <c r="F55" s="4">
        <v>0</v>
      </c>
      <c r="G55" s="4">
        <v>5000</v>
      </c>
      <c r="H55" s="4">
        <v>6000</v>
      </c>
      <c r="I55" s="4">
        <v>7500</v>
      </c>
    </row>
    <row r="56" spans="1:9" ht="12.75">
      <c r="A56" s="6" t="s">
        <v>444</v>
      </c>
      <c r="B56" s="1" t="s">
        <v>449</v>
      </c>
      <c r="C56" s="4">
        <v>0</v>
      </c>
      <c r="D56" s="4">
        <v>0</v>
      </c>
      <c r="E56" s="4">
        <v>0</v>
      </c>
      <c r="F56" s="4">
        <v>0</v>
      </c>
      <c r="G56" s="4">
        <v>3000</v>
      </c>
      <c r="H56" s="4">
        <v>3500</v>
      </c>
      <c r="I56" s="4">
        <v>4200</v>
      </c>
    </row>
    <row r="57" spans="1:9" ht="12.75">
      <c r="A57" s="6" t="s">
        <v>51</v>
      </c>
      <c r="B57" s="1" t="s">
        <v>86</v>
      </c>
      <c r="C57" s="4">
        <f aca="true" t="shared" si="19" ref="C57:I57">C58+C60</f>
        <v>476039.93</v>
      </c>
      <c r="D57" s="4">
        <f t="shared" si="19"/>
        <v>348163.89</v>
      </c>
      <c r="E57" s="4">
        <f t="shared" si="19"/>
        <v>501900</v>
      </c>
      <c r="F57" s="4">
        <f t="shared" si="19"/>
        <v>520000</v>
      </c>
      <c r="G57" s="4">
        <f t="shared" si="19"/>
        <v>576000</v>
      </c>
      <c r="H57" s="4">
        <f t="shared" si="19"/>
        <v>633000</v>
      </c>
      <c r="I57" s="4">
        <f t="shared" si="19"/>
        <v>690000</v>
      </c>
    </row>
    <row r="58" spans="1:9" ht="12.75">
      <c r="A58" s="6" t="s">
        <v>73</v>
      </c>
      <c r="B58" s="1" t="s">
        <v>87</v>
      </c>
      <c r="C58" s="4">
        <f aca="true" t="shared" si="20" ref="C58:I58">C59</f>
        <v>12682.8</v>
      </c>
      <c r="D58" s="4">
        <f t="shared" si="20"/>
        <v>8730.38</v>
      </c>
      <c r="E58" s="4">
        <f t="shared" si="20"/>
        <v>20000</v>
      </c>
      <c r="F58" s="4">
        <f t="shared" si="20"/>
        <v>20000</v>
      </c>
      <c r="G58" s="4">
        <f t="shared" si="20"/>
        <v>26000</v>
      </c>
      <c r="H58" s="4">
        <f t="shared" si="20"/>
        <v>33000</v>
      </c>
      <c r="I58" s="4">
        <f t="shared" si="20"/>
        <v>40000</v>
      </c>
    </row>
    <row r="59" spans="1:9" ht="12.75">
      <c r="A59" s="6" t="s">
        <v>74</v>
      </c>
      <c r="B59" s="1" t="s">
        <v>88</v>
      </c>
      <c r="C59" s="4">
        <v>12682.8</v>
      </c>
      <c r="D59" s="4">
        <v>8730.38</v>
      </c>
      <c r="E59" s="4">
        <v>20000</v>
      </c>
      <c r="F59" s="4">
        <v>20000</v>
      </c>
      <c r="G59" s="4">
        <v>26000</v>
      </c>
      <c r="H59" s="4">
        <v>33000</v>
      </c>
      <c r="I59" s="4">
        <v>40000</v>
      </c>
    </row>
    <row r="60" spans="1:9" ht="12.75">
      <c r="A60" s="6" t="s">
        <v>75</v>
      </c>
      <c r="B60" s="1" t="s">
        <v>89</v>
      </c>
      <c r="C60" s="4">
        <f aca="true" t="shared" si="21" ref="C60:I60">C61</f>
        <v>463357.13</v>
      </c>
      <c r="D60" s="4">
        <f t="shared" si="21"/>
        <v>339433.51</v>
      </c>
      <c r="E60" s="4">
        <f t="shared" si="21"/>
        <v>481900</v>
      </c>
      <c r="F60" s="4">
        <f t="shared" si="21"/>
        <v>500000</v>
      </c>
      <c r="G60" s="4">
        <f t="shared" si="21"/>
        <v>550000</v>
      </c>
      <c r="H60" s="4">
        <f t="shared" si="21"/>
        <v>600000</v>
      </c>
      <c r="I60" s="4">
        <f t="shared" si="21"/>
        <v>650000</v>
      </c>
    </row>
    <row r="61" spans="1:9" ht="12.75">
      <c r="A61" s="6" t="s">
        <v>76</v>
      </c>
      <c r="B61" s="1" t="s">
        <v>90</v>
      </c>
      <c r="C61" s="4">
        <f aca="true" t="shared" si="22" ref="C61:I61">C62+C63</f>
        <v>463357.13</v>
      </c>
      <c r="D61" s="4">
        <f t="shared" si="22"/>
        <v>339433.51</v>
      </c>
      <c r="E61" s="4">
        <f t="shared" si="22"/>
        <v>481900</v>
      </c>
      <c r="F61" s="4">
        <f t="shared" si="22"/>
        <v>500000</v>
      </c>
      <c r="G61" s="4">
        <f t="shared" si="22"/>
        <v>550000</v>
      </c>
      <c r="H61" s="4">
        <f t="shared" si="22"/>
        <v>600000</v>
      </c>
      <c r="I61" s="4">
        <f t="shared" si="22"/>
        <v>650000</v>
      </c>
    </row>
    <row r="62" spans="1:9" ht="12.75">
      <c r="A62" s="6" t="s">
        <v>463</v>
      </c>
      <c r="B62" s="1" t="s">
        <v>464</v>
      </c>
      <c r="C62" s="4">
        <v>463357.13</v>
      </c>
      <c r="D62" s="4">
        <v>339433.51</v>
      </c>
      <c r="E62" s="4">
        <v>481900</v>
      </c>
      <c r="F62" s="4">
        <v>500000</v>
      </c>
      <c r="G62" s="4">
        <v>520000</v>
      </c>
      <c r="H62" s="4">
        <v>560000</v>
      </c>
      <c r="I62" s="4">
        <v>600000</v>
      </c>
    </row>
    <row r="63" spans="1:9" ht="12.75">
      <c r="A63" s="6" t="s">
        <v>465</v>
      </c>
      <c r="B63" s="1" t="s">
        <v>466</v>
      </c>
      <c r="C63" s="4">
        <v>0</v>
      </c>
      <c r="D63" s="4">
        <v>0</v>
      </c>
      <c r="E63" s="4">
        <v>0</v>
      </c>
      <c r="F63" s="4">
        <v>0</v>
      </c>
      <c r="G63" s="4">
        <v>30000</v>
      </c>
      <c r="H63" s="4">
        <v>40000</v>
      </c>
      <c r="I63" s="4">
        <v>50000</v>
      </c>
    </row>
    <row r="64" spans="1:9" ht="12.75">
      <c r="A64" s="6" t="s">
        <v>77</v>
      </c>
      <c r="B64" s="1" t="s">
        <v>91</v>
      </c>
      <c r="C64" s="4">
        <f aca="true" t="shared" si="23" ref="C64:I64">C65+C67</f>
        <v>0</v>
      </c>
      <c r="D64" s="4">
        <f t="shared" si="23"/>
        <v>0</v>
      </c>
      <c r="E64" s="4">
        <f t="shared" si="23"/>
        <v>55000</v>
      </c>
      <c r="F64" s="4">
        <f t="shared" si="23"/>
        <v>234000</v>
      </c>
      <c r="G64" s="4">
        <f t="shared" si="23"/>
        <v>42000</v>
      </c>
      <c r="H64" s="4">
        <f t="shared" si="23"/>
        <v>51000</v>
      </c>
      <c r="I64" s="4">
        <f t="shared" si="23"/>
        <v>63200</v>
      </c>
    </row>
    <row r="65" spans="1:9" ht="12.75">
      <c r="A65" s="6" t="s">
        <v>78</v>
      </c>
      <c r="B65" s="1" t="s">
        <v>92</v>
      </c>
      <c r="C65" s="4">
        <f aca="true" t="shared" si="24" ref="C65:I65">C66</f>
        <v>0</v>
      </c>
      <c r="D65" s="4">
        <f t="shared" si="24"/>
        <v>0</v>
      </c>
      <c r="E65" s="4">
        <f t="shared" si="24"/>
        <v>20000</v>
      </c>
      <c r="F65" s="4">
        <f t="shared" si="24"/>
        <v>25000</v>
      </c>
      <c r="G65" s="4">
        <f t="shared" si="24"/>
        <v>30000</v>
      </c>
      <c r="H65" s="4">
        <v>36000</v>
      </c>
      <c r="I65" s="4">
        <f t="shared" si="24"/>
        <v>43200</v>
      </c>
    </row>
    <row r="66" spans="1:9" ht="12.75">
      <c r="A66" s="6" t="s">
        <v>79</v>
      </c>
      <c r="B66" s="1" t="s">
        <v>93</v>
      </c>
      <c r="C66" s="4">
        <v>0</v>
      </c>
      <c r="D66" s="4">
        <v>0</v>
      </c>
      <c r="E66" s="4">
        <v>20000</v>
      </c>
      <c r="F66" s="4">
        <v>25000</v>
      </c>
      <c r="G66" s="4">
        <v>30000</v>
      </c>
      <c r="H66" s="4">
        <v>36000</v>
      </c>
      <c r="I66" s="4">
        <v>43200</v>
      </c>
    </row>
    <row r="67" spans="1:9" ht="12.75">
      <c r="A67" s="6" t="s">
        <v>94</v>
      </c>
      <c r="B67" s="1" t="s">
        <v>150</v>
      </c>
      <c r="C67" s="4">
        <f aca="true" t="shared" si="25" ref="C67:I67">C68+C69</f>
        <v>0</v>
      </c>
      <c r="D67" s="4">
        <f t="shared" si="25"/>
        <v>0</v>
      </c>
      <c r="E67" s="4">
        <f t="shared" si="25"/>
        <v>35000</v>
      </c>
      <c r="F67" s="4">
        <f t="shared" si="25"/>
        <v>209000</v>
      </c>
      <c r="G67" s="4">
        <f t="shared" si="25"/>
        <v>12000</v>
      </c>
      <c r="H67" s="4">
        <f t="shared" si="25"/>
        <v>15000</v>
      </c>
      <c r="I67" s="4">
        <f t="shared" si="25"/>
        <v>20000</v>
      </c>
    </row>
    <row r="68" spans="1:9" ht="12.75">
      <c r="A68" s="6" t="s">
        <v>95</v>
      </c>
      <c r="B68" s="1" t="s">
        <v>151</v>
      </c>
      <c r="C68" s="4">
        <v>0</v>
      </c>
      <c r="D68" s="4">
        <v>0</v>
      </c>
      <c r="E68" s="4">
        <v>30000</v>
      </c>
      <c r="F68" s="22">
        <v>200000</v>
      </c>
      <c r="G68" s="4">
        <v>0</v>
      </c>
      <c r="H68" s="4">
        <v>0</v>
      </c>
      <c r="I68" s="4">
        <v>0</v>
      </c>
    </row>
    <row r="69" spans="1:9" ht="12.75">
      <c r="A69" s="6" t="s">
        <v>96</v>
      </c>
      <c r="B69" s="1" t="s">
        <v>152</v>
      </c>
      <c r="C69" s="4">
        <v>0</v>
      </c>
      <c r="D69" s="4">
        <v>0</v>
      </c>
      <c r="E69" s="4">
        <v>5000</v>
      </c>
      <c r="F69" s="4">
        <v>9000</v>
      </c>
      <c r="G69" s="4">
        <v>12000</v>
      </c>
      <c r="H69" s="4">
        <v>15000</v>
      </c>
      <c r="I69" s="4">
        <v>20000</v>
      </c>
    </row>
    <row r="70" spans="1:9" ht="18">
      <c r="A70" s="46" t="s">
        <v>300</v>
      </c>
      <c r="B70" s="46"/>
      <c r="C70" s="46"/>
      <c r="D70" s="46"/>
      <c r="E70" s="46"/>
      <c r="F70" s="46"/>
      <c r="G70" s="46"/>
      <c r="H70" s="46"/>
      <c r="I70" s="46"/>
    </row>
    <row r="71" spans="1:9" ht="15.75">
      <c r="A71" s="5"/>
      <c r="B71" s="5"/>
      <c r="C71" s="5"/>
      <c r="D71" s="5"/>
      <c r="E71" s="5"/>
      <c r="F71" s="5"/>
      <c r="G71" s="5"/>
      <c r="H71" s="5"/>
      <c r="I71" s="5"/>
    </row>
    <row r="72" spans="1:9" ht="15.75">
      <c r="A72" s="47" t="s">
        <v>390</v>
      </c>
      <c r="B72" s="47"/>
      <c r="C72" s="47"/>
      <c r="D72" s="47"/>
      <c r="E72" s="47"/>
      <c r="F72" s="47"/>
      <c r="G72" s="47"/>
      <c r="H72" s="47"/>
      <c r="I72" s="47"/>
    </row>
    <row r="73" spans="1:9" ht="12.75">
      <c r="A73" s="39" t="s">
        <v>391</v>
      </c>
      <c r="B73" s="39"/>
      <c r="C73" s="39"/>
      <c r="D73" s="39"/>
      <c r="E73" s="39"/>
      <c r="F73" s="39"/>
      <c r="G73" s="39"/>
      <c r="H73" s="39"/>
      <c r="I73" s="39"/>
    </row>
    <row r="74" spans="1:9" ht="19.5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2.75">
      <c r="A75" s="33" t="s">
        <v>474</v>
      </c>
      <c r="G75" s="33"/>
      <c r="H75" s="33"/>
      <c r="I75" s="20" t="s">
        <v>468</v>
      </c>
    </row>
    <row r="76" spans="1:9" ht="12.75">
      <c r="A76" s="44" t="s">
        <v>1</v>
      </c>
      <c r="B76" s="44" t="s">
        <v>2</v>
      </c>
      <c r="C76" s="45" t="s">
        <v>3</v>
      </c>
      <c r="D76" s="45"/>
      <c r="E76" s="3" t="s">
        <v>4</v>
      </c>
      <c r="F76" s="3" t="s">
        <v>5</v>
      </c>
      <c r="G76" s="45" t="s">
        <v>6</v>
      </c>
      <c r="H76" s="45"/>
      <c r="I76" s="45"/>
    </row>
    <row r="77" spans="1:9" ht="12.75">
      <c r="A77" s="44"/>
      <c r="B77" s="44"/>
      <c r="C77" s="3">
        <v>2005</v>
      </c>
      <c r="D77" s="3">
        <v>2006</v>
      </c>
      <c r="E77" s="45">
        <v>2007</v>
      </c>
      <c r="F77" s="45"/>
      <c r="G77" s="3">
        <v>2008</v>
      </c>
      <c r="H77" s="3">
        <v>2009</v>
      </c>
      <c r="I77" s="3">
        <v>2010</v>
      </c>
    </row>
    <row r="78" spans="1:9" ht="12.75">
      <c r="A78" s="6" t="s">
        <v>97</v>
      </c>
      <c r="B78" s="1" t="s">
        <v>153</v>
      </c>
      <c r="C78" s="4">
        <f aca="true" t="shared" si="26" ref="C78:I78">C79+C144</f>
        <v>28054787.96</v>
      </c>
      <c r="D78" s="4">
        <f t="shared" si="26"/>
        <v>32680982.81</v>
      </c>
      <c r="E78" s="4">
        <f t="shared" si="26"/>
        <v>39747785</v>
      </c>
      <c r="F78" s="4">
        <f t="shared" si="26"/>
        <v>37712392.4</v>
      </c>
      <c r="G78" s="4">
        <f t="shared" si="26"/>
        <v>44837700</v>
      </c>
      <c r="H78" s="4">
        <f t="shared" si="26"/>
        <v>52988700</v>
      </c>
      <c r="I78" s="4">
        <f t="shared" si="26"/>
        <v>63192000</v>
      </c>
    </row>
    <row r="79" spans="1:9" ht="12.75">
      <c r="A79" s="6" t="s">
        <v>98</v>
      </c>
      <c r="B79" s="1" t="s">
        <v>154</v>
      </c>
      <c r="C79" s="4">
        <f aca="true" t="shared" si="27" ref="C79:I79">C80+C123+C134</f>
        <v>27352460.3</v>
      </c>
      <c r="D79" s="4">
        <f t="shared" si="27"/>
        <v>31886491.81</v>
      </c>
      <c r="E79" s="4">
        <f t="shared" si="27"/>
        <v>38807185</v>
      </c>
      <c r="F79" s="4">
        <f t="shared" si="27"/>
        <v>36875592.4</v>
      </c>
      <c r="G79" s="4">
        <f t="shared" si="27"/>
        <v>44009900</v>
      </c>
      <c r="H79" s="4">
        <f t="shared" si="27"/>
        <v>52085100</v>
      </c>
      <c r="I79" s="4">
        <f t="shared" si="27"/>
        <v>62202400</v>
      </c>
    </row>
    <row r="80" spans="1:9" ht="12.75">
      <c r="A80" s="6" t="s">
        <v>99</v>
      </c>
      <c r="B80" s="1" t="s">
        <v>155</v>
      </c>
      <c r="C80" s="4">
        <f aca="true" t="shared" si="28" ref="C80:I80">C81+C84+C88+C101+C110+C120+C121</f>
        <v>11116145.52</v>
      </c>
      <c r="D80" s="4">
        <f t="shared" si="28"/>
        <v>12627214.139999999</v>
      </c>
      <c r="E80" s="4">
        <f t="shared" si="28"/>
        <v>15673085</v>
      </c>
      <c r="F80" s="4">
        <f t="shared" si="28"/>
        <v>14574592.4</v>
      </c>
      <c r="G80" s="4">
        <f t="shared" si="28"/>
        <v>17034900</v>
      </c>
      <c r="H80" s="4">
        <f t="shared" si="28"/>
        <v>19326100</v>
      </c>
      <c r="I80" s="4">
        <f t="shared" si="28"/>
        <v>22431600</v>
      </c>
    </row>
    <row r="81" spans="1:9" ht="12.75">
      <c r="A81" s="6" t="s">
        <v>100</v>
      </c>
      <c r="B81" s="1" t="s">
        <v>156</v>
      </c>
      <c r="C81" s="4">
        <f aca="true" t="shared" si="29" ref="C81:I81">C82+C83</f>
        <v>7466834.95</v>
      </c>
      <c r="D81" s="4">
        <f t="shared" si="29"/>
        <v>8319281.55</v>
      </c>
      <c r="E81" s="4">
        <f t="shared" si="29"/>
        <v>10377700</v>
      </c>
      <c r="F81" s="4">
        <f t="shared" si="29"/>
        <v>9517000</v>
      </c>
      <c r="G81" s="4">
        <f t="shared" si="29"/>
        <v>11135000</v>
      </c>
      <c r="H81" s="4">
        <f t="shared" si="29"/>
        <v>13361000</v>
      </c>
      <c r="I81" s="4">
        <f t="shared" si="29"/>
        <v>16030600</v>
      </c>
    </row>
    <row r="82" spans="1:9" ht="12.75">
      <c r="A82" s="6" t="s">
        <v>101</v>
      </c>
      <c r="B82" s="1" t="s">
        <v>157</v>
      </c>
      <c r="C82" s="4">
        <v>7453609.54</v>
      </c>
      <c r="D82" s="4">
        <v>8303644.7</v>
      </c>
      <c r="E82" s="4">
        <v>10363200</v>
      </c>
      <c r="F82" s="21">
        <v>9500000</v>
      </c>
      <c r="G82" s="4">
        <v>11115000</v>
      </c>
      <c r="H82" s="4">
        <f>G82*20%+G82</f>
        <v>13338000</v>
      </c>
      <c r="I82" s="4">
        <f>H82*20%+H82</f>
        <v>16005600</v>
      </c>
    </row>
    <row r="83" spans="1:9" ht="12.75">
      <c r="A83" s="6" t="s">
        <v>102</v>
      </c>
      <c r="B83" s="1" t="s">
        <v>158</v>
      </c>
      <c r="C83" s="4">
        <v>13225.41</v>
      </c>
      <c r="D83" s="4">
        <v>15636.85</v>
      </c>
      <c r="E83" s="4">
        <v>14500</v>
      </c>
      <c r="F83" s="4">
        <v>17000</v>
      </c>
      <c r="G83" s="4">
        <v>20000</v>
      </c>
      <c r="H83" s="4">
        <v>23000</v>
      </c>
      <c r="I83" s="4">
        <v>25000</v>
      </c>
    </row>
    <row r="84" spans="1:9" ht="12.75">
      <c r="A84" s="6" t="s">
        <v>103</v>
      </c>
      <c r="B84" s="1" t="s">
        <v>159</v>
      </c>
      <c r="C84" s="4">
        <f aca="true" t="shared" si="30" ref="C84:I84">SUM(C85:C87)</f>
        <v>172306.25999999998</v>
      </c>
      <c r="D84" s="4">
        <f t="shared" si="30"/>
        <v>366651.8</v>
      </c>
      <c r="E84" s="4">
        <f t="shared" si="30"/>
        <v>615000</v>
      </c>
      <c r="F84" s="4">
        <f t="shared" si="30"/>
        <v>570600</v>
      </c>
      <c r="G84" s="4">
        <f t="shared" si="30"/>
        <v>720000</v>
      </c>
      <c r="H84" s="4">
        <f t="shared" si="30"/>
        <v>800000</v>
      </c>
      <c r="I84" s="4">
        <f t="shared" si="30"/>
        <v>890000</v>
      </c>
    </row>
    <row r="85" spans="1:9" ht="12.75">
      <c r="A85" s="6" t="s">
        <v>104</v>
      </c>
      <c r="B85" s="1" t="s">
        <v>160</v>
      </c>
      <c r="C85" s="4">
        <v>0</v>
      </c>
      <c r="D85" s="4">
        <v>0</v>
      </c>
      <c r="E85" s="4">
        <v>240000</v>
      </c>
      <c r="F85" s="23">
        <v>10000</v>
      </c>
      <c r="G85" s="4">
        <v>0</v>
      </c>
      <c r="H85" s="4">
        <v>0</v>
      </c>
      <c r="I85" s="4">
        <v>0</v>
      </c>
    </row>
    <row r="86" spans="1:9" ht="12.75">
      <c r="A86" s="6" t="s">
        <v>105</v>
      </c>
      <c r="B86" s="1" t="s">
        <v>161</v>
      </c>
      <c r="C86" s="4">
        <v>39846.43</v>
      </c>
      <c r="D86" s="4">
        <v>56124.04</v>
      </c>
      <c r="E86" s="4">
        <v>70000</v>
      </c>
      <c r="F86" s="4">
        <v>60600</v>
      </c>
      <c r="G86" s="4">
        <v>70000</v>
      </c>
      <c r="H86" s="4">
        <v>80000</v>
      </c>
      <c r="I86" s="4">
        <v>90000</v>
      </c>
    </row>
    <row r="87" spans="1:9" ht="12.75">
      <c r="A87" s="6" t="s">
        <v>106</v>
      </c>
      <c r="B87" s="1" t="s">
        <v>162</v>
      </c>
      <c r="C87" s="4">
        <v>132459.83</v>
      </c>
      <c r="D87" s="4">
        <v>310527.76</v>
      </c>
      <c r="E87" s="4">
        <v>305000</v>
      </c>
      <c r="F87" s="4">
        <v>500000</v>
      </c>
      <c r="G87" s="4">
        <v>650000</v>
      </c>
      <c r="H87" s="4">
        <v>720000</v>
      </c>
      <c r="I87" s="4">
        <v>800000</v>
      </c>
    </row>
    <row r="88" spans="1:9" ht="12.75">
      <c r="A88" s="6" t="s">
        <v>107</v>
      </c>
      <c r="B88" s="1" t="s">
        <v>418</v>
      </c>
      <c r="C88" s="4">
        <f aca="true" t="shared" si="31" ref="C88:I88">SUM(C89:C91)</f>
        <v>2164146.8600000003</v>
      </c>
      <c r="D88" s="4">
        <f t="shared" si="31"/>
        <v>2472801.8899999997</v>
      </c>
      <c r="E88" s="4">
        <f t="shared" si="31"/>
        <v>2925425</v>
      </c>
      <c r="F88" s="4">
        <f t="shared" si="31"/>
        <v>2860500</v>
      </c>
      <c r="G88" s="4">
        <f t="shared" si="31"/>
        <v>3340000</v>
      </c>
      <c r="H88" s="4">
        <f t="shared" si="31"/>
        <v>3224000</v>
      </c>
      <c r="I88" s="4">
        <f t="shared" si="31"/>
        <v>3385200</v>
      </c>
    </row>
    <row r="89" spans="1:9" ht="12.75">
      <c r="A89" s="6" t="s">
        <v>108</v>
      </c>
      <c r="B89" s="1" t="s">
        <v>163</v>
      </c>
      <c r="C89" s="4">
        <v>438282</v>
      </c>
      <c r="D89" s="4">
        <v>469998</v>
      </c>
      <c r="E89" s="4">
        <v>496500</v>
      </c>
      <c r="F89" s="4">
        <v>536000</v>
      </c>
      <c r="G89" s="4">
        <v>590000</v>
      </c>
      <c r="H89" s="4">
        <f>G89*5%+G89</f>
        <v>619500</v>
      </c>
      <c r="I89" s="4">
        <f>H89*5%+H89</f>
        <v>650475</v>
      </c>
    </row>
    <row r="90" spans="1:9" ht="12.75">
      <c r="A90" s="6" t="s">
        <v>109</v>
      </c>
      <c r="B90" s="1" t="s">
        <v>164</v>
      </c>
      <c r="C90" s="4">
        <v>1062719.79</v>
      </c>
      <c r="D90" s="4">
        <v>1165720.13</v>
      </c>
      <c r="E90" s="4">
        <v>1230000</v>
      </c>
      <c r="F90" s="4">
        <v>1230000</v>
      </c>
      <c r="G90" s="4">
        <v>1500000</v>
      </c>
      <c r="H90" s="4">
        <v>1350000</v>
      </c>
      <c r="I90" s="4">
        <f>H90*5%+H90</f>
        <v>1417500</v>
      </c>
    </row>
    <row r="91" spans="1:9" ht="12.75">
      <c r="A91" s="6" t="s">
        <v>110</v>
      </c>
      <c r="B91" s="1" t="s">
        <v>372</v>
      </c>
      <c r="C91" s="4">
        <f aca="true" t="shared" si="32" ref="C91:I91">SUM(C92:C100)</f>
        <v>663145.0700000001</v>
      </c>
      <c r="D91" s="4">
        <f t="shared" si="32"/>
        <v>837083.76</v>
      </c>
      <c r="E91" s="4">
        <f t="shared" si="32"/>
        <v>1198925</v>
      </c>
      <c r="F91" s="4">
        <f t="shared" si="32"/>
        <v>1094500</v>
      </c>
      <c r="G91" s="4">
        <f t="shared" si="32"/>
        <v>1250000</v>
      </c>
      <c r="H91" s="4">
        <f t="shared" si="32"/>
        <v>1254500</v>
      </c>
      <c r="I91" s="4">
        <f t="shared" si="32"/>
        <v>1317225</v>
      </c>
    </row>
    <row r="92" spans="1:9" ht="12.75">
      <c r="A92" s="6" t="s">
        <v>111</v>
      </c>
      <c r="B92" s="1" t="s">
        <v>373</v>
      </c>
      <c r="C92" s="4">
        <v>8428.56</v>
      </c>
      <c r="D92" s="4">
        <v>7870.52</v>
      </c>
      <c r="E92" s="4">
        <v>9500</v>
      </c>
      <c r="F92" s="4">
        <v>9500</v>
      </c>
      <c r="G92" s="4">
        <v>10000</v>
      </c>
      <c r="H92" s="4">
        <f aca="true" t="shared" si="33" ref="H92:I95">G92*5%+G92</f>
        <v>10500</v>
      </c>
      <c r="I92" s="4">
        <f t="shared" si="33"/>
        <v>11025</v>
      </c>
    </row>
    <row r="93" spans="1:9" ht="12.75">
      <c r="A93" s="6" t="s">
        <v>112</v>
      </c>
      <c r="B93" s="1" t="s">
        <v>374</v>
      </c>
      <c r="C93" s="4">
        <v>101728</v>
      </c>
      <c r="D93" s="4">
        <v>93023.6</v>
      </c>
      <c r="E93" s="4">
        <v>110000</v>
      </c>
      <c r="F93" s="4">
        <v>95000</v>
      </c>
      <c r="G93" s="4">
        <v>100000</v>
      </c>
      <c r="H93" s="4">
        <f t="shared" si="33"/>
        <v>105000</v>
      </c>
      <c r="I93" s="4">
        <f t="shared" si="33"/>
        <v>110250</v>
      </c>
    </row>
    <row r="94" spans="1:9" ht="12.75">
      <c r="A94" s="6" t="s">
        <v>113</v>
      </c>
      <c r="B94" s="1" t="s">
        <v>375</v>
      </c>
      <c r="C94" s="4">
        <v>157130</v>
      </c>
      <c r="D94" s="4">
        <v>222264</v>
      </c>
      <c r="E94" s="4">
        <v>290350</v>
      </c>
      <c r="F94" s="4">
        <v>248000</v>
      </c>
      <c r="G94" s="4">
        <v>280000</v>
      </c>
      <c r="H94" s="4">
        <f t="shared" si="33"/>
        <v>294000</v>
      </c>
      <c r="I94" s="4">
        <f t="shared" si="33"/>
        <v>308700</v>
      </c>
    </row>
    <row r="95" spans="1:9" ht="12.75">
      <c r="A95" s="6" t="s">
        <v>114</v>
      </c>
      <c r="B95" s="1" t="s">
        <v>376</v>
      </c>
      <c r="C95" s="4">
        <v>290480</v>
      </c>
      <c r="D95" s="4">
        <v>319950</v>
      </c>
      <c r="E95" s="4">
        <v>400000</v>
      </c>
      <c r="F95" s="4">
        <v>350000</v>
      </c>
      <c r="G95" s="4">
        <v>400000</v>
      </c>
      <c r="H95" s="4">
        <f t="shared" si="33"/>
        <v>420000</v>
      </c>
      <c r="I95" s="4">
        <f t="shared" si="33"/>
        <v>441000</v>
      </c>
    </row>
    <row r="96" spans="1:9" ht="12.75">
      <c r="A96" s="6" t="s">
        <v>115</v>
      </c>
      <c r="B96" s="1" t="s">
        <v>377</v>
      </c>
      <c r="C96" s="4">
        <v>9167.3</v>
      </c>
      <c r="D96" s="4">
        <v>23956.12</v>
      </c>
      <c r="E96" s="4">
        <v>35000</v>
      </c>
      <c r="F96" s="4">
        <v>40000</v>
      </c>
      <c r="G96" s="4">
        <v>50000</v>
      </c>
      <c r="H96" s="4">
        <v>55000</v>
      </c>
      <c r="I96" s="4">
        <f>H96*5%+H96</f>
        <v>57750</v>
      </c>
    </row>
    <row r="97" spans="1:9" ht="12.75">
      <c r="A97" s="6" t="s">
        <v>116</v>
      </c>
      <c r="B97" s="1" t="s">
        <v>378</v>
      </c>
      <c r="C97" s="4">
        <v>40011.21</v>
      </c>
      <c r="D97" s="4">
        <v>46356.8</v>
      </c>
      <c r="E97" s="4">
        <v>58575</v>
      </c>
      <c r="F97" s="4">
        <v>60000</v>
      </c>
      <c r="G97" s="4">
        <v>120000</v>
      </c>
      <c r="H97" s="4">
        <v>80000</v>
      </c>
      <c r="I97" s="4">
        <f>H97*5%+H97</f>
        <v>84000</v>
      </c>
    </row>
    <row r="98" spans="1:9" ht="12.75">
      <c r="A98" s="6" t="s">
        <v>117</v>
      </c>
      <c r="B98" s="1" t="s">
        <v>379</v>
      </c>
      <c r="C98" s="4">
        <v>56200</v>
      </c>
      <c r="D98" s="4">
        <v>66300</v>
      </c>
      <c r="E98" s="4">
        <v>90300</v>
      </c>
      <c r="F98" s="4">
        <v>82000</v>
      </c>
      <c r="G98" s="4">
        <v>95000</v>
      </c>
      <c r="H98" s="4">
        <v>100000</v>
      </c>
      <c r="I98" s="4">
        <f>H98*5%+H98</f>
        <v>105000</v>
      </c>
    </row>
    <row r="99" spans="1:9" ht="12.75">
      <c r="A99" s="6" t="s">
        <v>118</v>
      </c>
      <c r="B99" s="1" t="s">
        <v>380</v>
      </c>
      <c r="C99" s="4">
        <v>0</v>
      </c>
      <c r="D99" s="4">
        <v>57362.72</v>
      </c>
      <c r="E99" s="4">
        <v>86000</v>
      </c>
      <c r="F99" s="4">
        <v>60000</v>
      </c>
      <c r="G99" s="4">
        <v>100000</v>
      </c>
      <c r="H99" s="4">
        <v>80000</v>
      </c>
      <c r="I99" s="4">
        <f>H99*5%+H99</f>
        <v>84000</v>
      </c>
    </row>
    <row r="100" spans="1:9" ht="12.75">
      <c r="A100" s="6" t="s">
        <v>119</v>
      </c>
      <c r="B100" s="1" t="s">
        <v>451</v>
      </c>
      <c r="C100" s="4">
        <v>0</v>
      </c>
      <c r="D100" s="4">
        <v>0</v>
      </c>
      <c r="E100" s="4">
        <v>119200</v>
      </c>
      <c r="F100" s="4">
        <v>150000</v>
      </c>
      <c r="G100" s="4">
        <v>95000</v>
      </c>
      <c r="H100" s="4">
        <v>110000</v>
      </c>
      <c r="I100" s="4">
        <f>H100*5%+H100</f>
        <v>115500</v>
      </c>
    </row>
    <row r="101" spans="1:9" ht="12.75">
      <c r="A101" s="6" t="s">
        <v>120</v>
      </c>
      <c r="B101" s="1" t="s">
        <v>165</v>
      </c>
      <c r="C101" s="4">
        <f aca="true" t="shared" si="34" ref="C101:I101">SUM(C102:C109)</f>
        <v>126341.87</v>
      </c>
      <c r="D101" s="4">
        <f t="shared" si="34"/>
        <v>130550.97</v>
      </c>
      <c r="E101" s="4">
        <f t="shared" si="34"/>
        <v>233460</v>
      </c>
      <c r="F101" s="4">
        <f t="shared" si="34"/>
        <v>166100</v>
      </c>
      <c r="G101" s="4">
        <f t="shared" si="34"/>
        <v>218500</v>
      </c>
      <c r="H101" s="4">
        <f t="shared" si="34"/>
        <v>199000</v>
      </c>
      <c r="I101" s="4">
        <f t="shared" si="34"/>
        <v>226000</v>
      </c>
    </row>
    <row r="102" spans="1:9" ht="12.75">
      <c r="A102" s="6" t="s">
        <v>121</v>
      </c>
      <c r="B102" s="1" t="s">
        <v>166</v>
      </c>
      <c r="C102" s="4">
        <f>2774.26+33291.12</f>
        <v>36065.380000000005</v>
      </c>
      <c r="D102" s="4">
        <v>32744.36</v>
      </c>
      <c r="E102" s="4">
        <v>43000</v>
      </c>
      <c r="F102" s="4">
        <v>43000</v>
      </c>
      <c r="G102" s="4">
        <v>45000</v>
      </c>
      <c r="H102" s="4">
        <v>50000</v>
      </c>
      <c r="I102" s="4">
        <v>60000</v>
      </c>
    </row>
    <row r="103" spans="1:9" ht="12.75">
      <c r="A103" s="6" t="s">
        <v>122</v>
      </c>
      <c r="B103" s="1" t="s">
        <v>167</v>
      </c>
      <c r="C103" s="4">
        <f>4840.2+13580.1+44760.1</f>
        <v>63180.399999999994</v>
      </c>
      <c r="D103" s="4">
        <v>53242.2</v>
      </c>
      <c r="E103" s="4">
        <v>70000</v>
      </c>
      <c r="F103" s="4">
        <v>70000</v>
      </c>
      <c r="G103" s="4">
        <v>80000</v>
      </c>
      <c r="H103" s="4">
        <v>85000</v>
      </c>
      <c r="I103" s="4">
        <v>95000</v>
      </c>
    </row>
    <row r="104" spans="1:9" ht="12.75">
      <c r="A104" s="6" t="s">
        <v>123</v>
      </c>
      <c r="B104" s="1" t="s">
        <v>168</v>
      </c>
      <c r="C104" s="4">
        <v>0</v>
      </c>
      <c r="D104" s="4">
        <v>2900</v>
      </c>
      <c r="E104" s="4">
        <v>13500</v>
      </c>
      <c r="F104" s="23">
        <v>100</v>
      </c>
      <c r="G104" s="23">
        <v>0</v>
      </c>
      <c r="H104" s="4">
        <v>0</v>
      </c>
      <c r="I104" s="4">
        <v>0</v>
      </c>
    </row>
    <row r="105" spans="1:9" ht="12.75">
      <c r="A105" s="6" t="s">
        <v>124</v>
      </c>
      <c r="B105" s="1" t="s">
        <v>169</v>
      </c>
      <c r="C105" s="4">
        <v>10542.2</v>
      </c>
      <c r="D105" s="4">
        <v>9900</v>
      </c>
      <c r="E105" s="4">
        <v>13000</v>
      </c>
      <c r="F105" s="4">
        <v>13000</v>
      </c>
      <c r="G105" s="4">
        <v>13500</v>
      </c>
      <c r="H105" s="4">
        <v>14000</v>
      </c>
      <c r="I105" s="4">
        <v>16000</v>
      </c>
    </row>
    <row r="106" spans="1:9" ht="12.75">
      <c r="A106" s="6" t="s">
        <v>125</v>
      </c>
      <c r="B106" s="1" t="s">
        <v>170</v>
      </c>
      <c r="C106" s="4">
        <v>0</v>
      </c>
      <c r="D106" s="4">
        <v>30032.91</v>
      </c>
      <c r="E106" s="4">
        <v>93960</v>
      </c>
      <c r="F106" s="4">
        <v>40000</v>
      </c>
      <c r="G106" s="4">
        <v>80000</v>
      </c>
      <c r="H106" s="4">
        <v>50000</v>
      </c>
      <c r="I106" s="4">
        <v>55000</v>
      </c>
    </row>
    <row r="107" spans="1:9" ht="12.75">
      <c r="A107" s="6" t="s">
        <v>401</v>
      </c>
      <c r="B107" s="1" t="s">
        <v>399</v>
      </c>
      <c r="C107" s="4">
        <v>6325</v>
      </c>
      <c r="D107" s="4">
        <v>125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1:9" ht="12.75">
      <c r="A108" s="6" t="s">
        <v>402</v>
      </c>
      <c r="B108" s="1" t="s">
        <v>430</v>
      </c>
      <c r="C108" s="4">
        <f>202.5+2316.39</f>
        <v>2518.89</v>
      </c>
      <c r="D108" s="4">
        <v>202.5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1:9" ht="12.75">
      <c r="A109" s="6" t="s">
        <v>403</v>
      </c>
      <c r="B109" s="1" t="s">
        <v>400</v>
      </c>
      <c r="C109" s="4">
        <v>7710</v>
      </c>
      <c r="D109" s="4">
        <v>1404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1:9" ht="12.75">
      <c r="A110" s="6" t="s">
        <v>126</v>
      </c>
      <c r="B110" s="1" t="s">
        <v>171</v>
      </c>
      <c r="C110" s="4">
        <f aca="true" t="shared" si="35" ref="C110:I110">SUM(C111:C115)</f>
        <v>550994.5</v>
      </c>
      <c r="D110" s="4">
        <f t="shared" si="35"/>
        <v>689990.7200000001</v>
      </c>
      <c r="E110" s="4">
        <f t="shared" si="35"/>
        <v>976500</v>
      </c>
      <c r="F110" s="4">
        <f t="shared" si="35"/>
        <v>759392.4</v>
      </c>
      <c r="G110" s="4">
        <f t="shared" si="35"/>
        <v>836400</v>
      </c>
      <c r="H110" s="4">
        <f t="shared" si="35"/>
        <v>917100</v>
      </c>
      <c r="I110" s="4">
        <f t="shared" si="35"/>
        <v>1009800</v>
      </c>
    </row>
    <row r="111" spans="1:9" ht="12.75">
      <c r="A111" s="6" t="s">
        <v>127</v>
      </c>
      <c r="B111" s="1" t="s">
        <v>172</v>
      </c>
      <c r="C111" s="4">
        <v>229932.28</v>
      </c>
      <c r="D111" s="4">
        <v>387400.68</v>
      </c>
      <c r="E111" s="4">
        <v>540000</v>
      </c>
      <c r="F111" s="4">
        <v>420000</v>
      </c>
      <c r="G111" s="4">
        <v>462000</v>
      </c>
      <c r="H111" s="4">
        <v>508000</v>
      </c>
      <c r="I111" s="4">
        <v>560000</v>
      </c>
    </row>
    <row r="112" spans="1:9" ht="12.75">
      <c r="A112" s="6" t="s">
        <v>128</v>
      </c>
      <c r="B112" s="1" t="s">
        <v>419</v>
      </c>
      <c r="C112" s="4">
        <v>5631.3</v>
      </c>
      <c r="D112" s="4">
        <v>5367.4</v>
      </c>
      <c r="E112" s="4">
        <v>6000</v>
      </c>
      <c r="F112" s="4">
        <v>5212.4</v>
      </c>
      <c r="G112" s="4">
        <v>5800</v>
      </c>
      <c r="H112" s="4">
        <v>6000</v>
      </c>
      <c r="I112" s="4">
        <v>6200</v>
      </c>
    </row>
    <row r="113" spans="1:9" ht="12.75">
      <c r="A113" s="6" t="s">
        <v>129</v>
      </c>
      <c r="B113" s="1" t="s">
        <v>420</v>
      </c>
      <c r="C113" s="4">
        <v>209167.2</v>
      </c>
      <c r="D113" s="4">
        <v>179296</v>
      </c>
      <c r="E113" s="4">
        <v>230000</v>
      </c>
      <c r="F113" s="4">
        <v>185000</v>
      </c>
      <c r="G113" s="4">
        <v>204000</v>
      </c>
      <c r="H113" s="4">
        <v>223000</v>
      </c>
      <c r="I113" s="4">
        <v>246000</v>
      </c>
    </row>
    <row r="114" spans="1:9" ht="12.75">
      <c r="A114" s="6" t="s">
        <v>130</v>
      </c>
      <c r="B114" s="1" t="s">
        <v>421</v>
      </c>
      <c r="C114" s="4">
        <v>90537.49</v>
      </c>
      <c r="D114" s="4">
        <v>111875.14</v>
      </c>
      <c r="E114" s="4">
        <v>195000</v>
      </c>
      <c r="F114" s="4">
        <v>145000</v>
      </c>
      <c r="G114" s="4">
        <v>160000</v>
      </c>
      <c r="H114" s="4">
        <v>175000</v>
      </c>
      <c r="I114" s="4">
        <v>192000</v>
      </c>
    </row>
    <row r="115" spans="1:9" ht="12.75">
      <c r="A115" s="6" t="s">
        <v>131</v>
      </c>
      <c r="B115" s="1" t="s">
        <v>381</v>
      </c>
      <c r="C115" s="4">
        <f>SUM(C116:C119)</f>
        <v>15726.23</v>
      </c>
      <c r="D115" s="4">
        <f aca="true" t="shared" si="36" ref="D115:I115">SUM(D116:D119)</f>
        <v>6051.5</v>
      </c>
      <c r="E115" s="4">
        <f t="shared" si="36"/>
        <v>5500</v>
      </c>
      <c r="F115" s="4">
        <f t="shared" si="36"/>
        <v>4180</v>
      </c>
      <c r="G115" s="4">
        <f t="shared" si="36"/>
        <v>4600</v>
      </c>
      <c r="H115" s="4">
        <f t="shared" si="36"/>
        <v>5100</v>
      </c>
      <c r="I115" s="4">
        <f t="shared" si="36"/>
        <v>5600</v>
      </c>
    </row>
    <row r="116" spans="1:9" ht="12.75">
      <c r="A116" s="6" t="s">
        <v>132</v>
      </c>
      <c r="B116" s="1" t="s">
        <v>382</v>
      </c>
      <c r="C116" s="4">
        <v>3326.4</v>
      </c>
      <c r="D116" s="4">
        <v>4004</v>
      </c>
      <c r="E116" s="4">
        <v>5500</v>
      </c>
      <c r="F116" s="4">
        <v>4180</v>
      </c>
      <c r="G116" s="4">
        <v>4600</v>
      </c>
      <c r="H116" s="4">
        <v>5100</v>
      </c>
      <c r="I116" s="4">
        <v>5600</v>
      </c>
    </row>
    <row r="117" spans="1:9" ht="12.75">
      <c r="A117" s="6" t="s">
        <v>404</v>
      </c>
      <c r="B117" s="1" t="s">
        <v>405</v>
      </c>
      <c r="C117" s="4">
        <v>0</v>
      </c>
      <c r="D117" s="4">
        <v>2047.5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1:9" ht="12.75">
      <c r="A118" s="6" t="s">
        <v>431</v>
      </c>
      <c r="B118" s="1" t="s">
        <v>432</v>
      </c>
      <c r="C118" s="4">
        <v>4500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1:9" ht="12.75">
      <c r="A119" s="6" t="s">
        <v>433</v>
      </c>
      <c r="B119" s="1" t="s">
        <v>434</v>
      </c>
      <c r="C119" s="4">
        <v>7899.83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1:9" ht="12.75">
      <c r="A120" s="6" t="s">
        <v>133</v>
      </c>
      <c r="B120" s="1" t="s">
        <v>383</v>
      </c>
      <c r="C120" s="4">
        <v>361657.44</v>
      </c>
      <c r="D120" s="4">
        <v>207421.19</v>
      </c>
      <c r="E120" s="4">
        <v>215000</v>
      </c>
      <c r="F120" s="4">
        <v>201000</v>
      </c>
      <c r="G120" s="4">
        <v>200000</v>
      </c>
      <c r="H120" s="4">
        <v>205000</v>
      </c>
      <c r="I120" s="4">
        <v>210000</v>
      </c>
    </row>
    <row r="121" spans="1:9" ht="12.75">
      <c r="A121" s="6" t="s">
        <v>134</v>
      </c>
      <c r="B121" s="1" t="s">
        <v>173</v>
      </c>
      <c r="C121" s="4">
        <f aca="true" t="shared" si="37" ref="C121:I121">C122</f>
        <v>273863.64</v>
      </c>
      <c r="D121" s="4">
        <f t="shared" si="37"/>
        <v>440516.02</v>
      </c>
      <c r="E121" s="4">
        <f t="shared" si="37"/>
        <v>330000</v>
      </c>
      <c r="F121" s="4">
        <f t="shared" si="37"/>
        <v>500000</v>
      </c>
      <c r="G121" s="4">
        <f t="shared" si="37"/>
        <v>585000</v>
      </c>
      <c r="H121" s="4">
        <f t="shared" si="37"/>
        <v>620000</v>
      </c>
      <c r="I121" s="4">
        <f t="shared" si="37"/>
        <v>680000</v>
      </c>
    </row>
    <row r="122" spans="1:9" ht="12.75">
      <c r="A122" s="6" t="s">
        <v>135</v>
      </c>
      <c r="B122" s="1" t="s">
        <v>174</v>
      </c>
      <c r="C122" s="4">
        <v>273863.64</v>
      </c>
      <c r="D122" s="4">
        <v>440516.02</v>
      </c>
      <c r="E122" s="4">
        <v>330000</v>
      </c>
      <c r="F122" s="4">
        <v>500000</v>
      </c>
      <c r="G122" s="4">
        <v>585000</v>
      </c>
      <c r="H122" s="4">
        <v>620000</v>
      </c>
      <c r="I122" s="4">
        <v>680000</v>
      </c>
    </row>
    <row r="123" spans="1:9" ht="12.75">
      <c r="A123" s="6" t="s">
        <v>136</v>
      </c>
      <c r="B123" s="1" t="s">
        <v>187</v>
      </c>
      <c r="C123" s="4">
        <f aca="true" t="shared" si="38" ref="C123:I123">C124+C130+C132</f>
        <v>12692546.14</v>
      </c>
      <c r="D123" s="4">
        <f t="shared" si="38"/>
        <v>14132851.69</v>
      </c>
      <c r="E123" s="4">
        <f t="shared" si="38"/>
        <v>16922500</v>
      </c>
      <c r="F123" s="4">
        <f t="shared" si="38"/>
        <v>16090000</v>
      </c>
      <c r="G123" s="4">
        <f t="shared" si="38"/>
        <v>18975000</v>
      </c>
      <c r="H123" s="4">
        <f t="shared" si="38"/>
        <v>22759000</v>
      </c>
      <c r="I123" s="4">
        <f t="shared" si="38"/>
        <v>27270800</v>
      </c>
    </row>
    <row r="124" spans="1:9" ht="12.75">
      <c r="A124" s="6" t="s">
        <v>137</v>
      </c>
      <c r="B124" s="1" t="s">
        <v>175</v>
      </c>
      <c r="C124" s="4">
        <f aca="true" t="shared" si="39" ref="C124:I124">SUM(C125:C129)</f>
        <v>12675841.110000001</v>
      </c>
      <c r="D124" s="4">
        <f t="shared" si="39"/>
        <v>13952622.61</v>
      </c>
      <c r="E124" s="4">
        <f t="shared" si="39"/>
        <v>16527000</v>
      </c>
      <c r="F124" s="4">
        <f t="shared" si="39"/>
        <v>15755000</v>
      </c>
      <c r="G124" s="4">
        <f t="shared" si="39"/>
        <v>18620000</v>
      </c>
      <c r="H124" s="4">
        <f t="shared" si="39"/>
        <v>22344000</v>
      </c>
      <c r="I124" s="4">
        <f t="shared" si="39"/>
        <v>26812800</v>
      </c>
    </row>
    <row r="125" spans="1:9" ht="12.75">
      <c r="A125" s="6" t="s">
        <v>138</v>
      </c>
      <c r="B125" s="1" t="s">
        <v>176</v>
      </c>
      <c r="C125" s="4">
        <v>8021619.38</v>
      </c>
      <c r="D125" s="4">
        <v>8707097.78</v>
      </c>
      <c r="E125" s="4">
        <v>10480000</v>
      </c>
      <c r="F125" s="21">
        <v>9600000</v>
      </c>
      <c r="G125" s="4">
        <v>11230000</v>
      </c>
      <c r="H125" s="4">
        <f>G125*20%+G125</f>
        <v>13476000</v>
      </c>
      <c r="I125" s="4">
        <f>H125*20%+H125</f>
        <v>16171200</v>
      </c>
    </row>
    <row r="126" spans="1:9" ht="12.75">
      <c r="A126" s="6" t="s">
        <v>139</v>
      </c>
      <c r="B126" s="1" t="s">
        <v>177</v>
      </c>
      <c r="C126" s="4">
        <v>774119.68</v>
      </c>
      <c r="D126" s="4">
        <v>880684.61</v>
      </c>
      <c r="E126" s="4">
        <v>1070000</v>
      </c>
      <c r="F126" s="4">
        <v>1085000</v>
      </c>
      <c r="G126" s="4">
        <v>1300000</v>
      </c>
      <c r="H126" s="4">
        <f aca="true" t="shared" si="40" ref="H126:I129">G126*20%+G126</f>
        <v>1560000</v>
      </c>
      <c r="I126" s="4">
        <f t="shared" si="40"/>
        <v>1872000</v>
      </c>
    </row>
    <row r="127" spans="1:9" ht="12.75">
      <c r="A127" s="6" t="s">
        <v>140</v>
      </c>
      <c r="B127" s="1" t="s">
        <v>178</v>
      </c>
      <c r="C127" s="4">
        <v>3501947.22</v>
      </c>
      <c r="D127" s="4">
        <v>3975894.72</v>
      </c>
      <c r="E127" s="4">
        <v>4470000</v>
      </c>
      <c r="F127" s="4">
        <v>4600000</v>
      </c>
      <c r="G127" s="4">
        <v>5520000</v>
      </c>
      <c r="H127" s="4">
        <f t="shared" si="40"/>
        <v>6624000</v>
      </c>
      <c r="I127" s="4">
        <f t="shared" si="40"/>
        <v>7948800</v>
      </c>
    </row>
    <row r="128" spans="1:9" ht="12.75">
      <c r="A128" s="6" t="s">
        <v>141</v>
      </c>
      <c r="B128" s="1" t="s">
        <v>179</v>
      </c>
      <c r="C128" s="4">
        <v>270150.51</v>
      </c>
      <c r="D128" s="4">
        <v>278839.82</v>
      </c>
      <c r="E128" s="4">
        <v>353500</v>
      </c>
      <c r="F128" s="4">
        <v>340000</v>
      </c>
      <c r="G128" s="4">
        <v>410000</v>
      </c>
      <c r="H128" s="4">
        <f t="shared" si="40"/>
        <v>492000</v>
      </c>
      <c r="I128" s="4">
        <f t="shared" si="40"/>
        <v>590400</v>
      </c>
    </row>
    <row r="129" spans="1:9" ht="12.75">
      <c r="A129" s="6" t="s">
        <v>142</v>
      </c>
      <c r="B129" s="1" t="s">
        <v>422</v>
      </c>
      <c r="C129" s="4">
        <v>108004.32</v>
      </c>
      <c r="D129" s="4">
        <v>110105.68</v>
      </c>
      <c r="E129" s="4">
        <v>153500</v>
      </c>
      <c r="F129" s="4">
        <v>130000</v>
      </c>
      <c r="G129" s="4">
        <v>160000</v>
      </c>
      <c r="H129" s="4">
        <f t="shared" si="40"/>
        <v>192000</v>
      </c>
      <c r="I129" s="4">
        <f t="shared" si="40"/>
        <v>230400</v>
      </c>
    </row>
    <row r="130" spans="1:9" ht="12.75">
      <c r="A130" s="6" t="s">
        <v>143</v>
      </c>
      <c r="B130" s="1" t="s">
        <v>180</v>
      </c>
      <c r="C130" s="4">
        <f aca="true" t="shared" si="41" ref="C130:I130">C131</f>
        <v>16705.03</v>
      </c>
      <c r="D130" s="4">
        <f t="shared" si="41"/>
        <v>37759.13</v>
      </c>
      <c r="E130" s="4">
        <f t="shared" si="41"/>
        <v>35500</v>
      </c>
      <c r="F130" s="4">
        <f t="shared" si="41"/>
        <v>35000</v>
      </c>
      <c r="G130" s="4">
        <f t="shared" si="41"/>
        <v>35000</v>
      </c>
      <c r="H130" s="4">
        <f t="shared" si="41"/>
        <v>35000</v>
      </c>
      <c r="I130" s="4">
        <f t="shared" si="41"/>
        <v>38000</v>
      </c>
    </row>
    <row r="131" spans="1:9" ht="12.75">
      <c r="A131" s="6" t="s">
        <v>144</v>
      </c>
      <c r="B131" s="1" t="s">
        <v>181</v>
      </c>
      <c r="C131" s="4">
        <v>16705.03</v>
      </c>
      <c r="D131" s="4">
        <v>37759.13</v>
      </c>
      <c r="E131" s="4">
        <v>35500</v>
      </c>
      <c r="F131" s="4">
        <v>35000</v>
      </c>
      <c r="G131" s="4">
        <v>35000</v>
      </c>
      <c r="H131" s="4">
        <v>35000</v>
      </c>
      <c r="I131" s="4">
        <v>38000</v>
      </c>
    </row>
    <row r="132" spans="1:9" ht="12.75">
      <c r="A132" s="6" t="s">
        <v>145</v>
      </c>
      <c r="B132" s="1" t="s">
        <v>182</v>
      </c>
      <c r="C132" s="4">
        <f aca="true" t="shared" si="42" ref="C132:I132">C133</f>
        <v>0</v>
      </c>
      <c r="D132" s="4">
        <f t="shared" si="42"/>
        <v>142469.95</v>
      </c>
      <c r="E132" s="4">
        <f t="shared" si="42"/>
        <v>360000</v>
      </c>
      <c r="F132" s="4">
        <f t="shared" si="42"/>
        <v>300000</v>
      </c>
      <c r="G132" s="4">
        <f t="shared" si="42"/>
        <v>320000</v>
      </c>
      <c r="H132" s="4">
        <f t="shared" si="42"/>
        <v>380000</v>
      </c>
      <c r="I132" s="4">
        <f t="shared" si="42"/>
        <v>420000</v>
      </c>
    </row>
    <row r="133" spans="1:9" ht="12.75">
      <c r="A133" s="6" t="s">
        <v>146</v>
      </c>
      <c r="B133" s="1" t="s">
        <v>183</v>
      </c>
      <c r="C133" s="4">
        <v>0</v>
      </c>
      <c r="D133" s="4">
        <v>142469.95</v>
      </c>
      <c r="E133" s="4">
        <v>360000</v>
      </c>
      <c r="F133" s="4">
        <v>300000</v>
      </c>
      <c r="G133" s="4">
        <v>320000</v>
      </c>
      <c r="H133" s="4">
        <v>380000</v>
      </c>
      <c r="I133" s="4">
        <v>420000</v>
      </c>
    </row>
    <row r="134" spans="1:9" ht="12.75">
      <c r="A134" s="6" t="s">
        <v>147</v>
      </c>
      <c r="B134" s="1" t="s">
        <v>185</v>
      </c>
      <c r="C134" s="4">
        <f aca="true" t="shared" si="43" ref="C134:I134">C135</f>
        <v>3543768.64</v>
      </c>
      <c r="D134" s="4">
        <f t="shared" si="43"/>
        <v>5126425.98</v>
      </c>
      <c r="E134" s="4">
        <f t="shared" si="43"/>
        <v>6211600</v>
      </c>
      <c r="F134" s="4">
        <f t="shared" si="43"/>
        <v>6211000</v>
      </c>
      <c r="G134" s="4">
        <f t="shared" si="43"/>
        <v>8000000</v>
      </c>
      <c r="H134" s="4">
        <f t="shared" si="43"/>
        <v>10000000</v>
      </c>
      <c r="I134" s="4">
        <f t="shared" si="43"/>
        <v>12500000</v>
      </c>
    </row>
    <row r="135" spans="1:9" ht="12.75">
      <c r="A135" s="6" t="s">
        <v>148</v>
      </c>
      <c r="B135" s="1" t="s">
        <v>186</v>
      </c>
      <c r="C135" s="4">
        <v>3543768.64</v>
      </c>
      <c r="D135" s="4">
        <v>5126425.98</v>
      </c>
      <c r="E135" s="4">
        <v>6211600</v>
      </c>
      <c r="F135" s="4">
        <v>6211000</v>
      </c>
      <c r="G135" s="4">
        <v>8000000</v>
      </c>
      <c r="H135" s="4">
        <f>G135*25%+G135</f>
        <v>10000000</v>
      </c>
      <c r="I135" s="4">
        <f>H135*25%+H135</f>
        <v>12500000</v>
      </c>
    </row>
    <row r="136" spans="1:9" ht="18">
      <c r="A136" s="46" t="s">
        <v>300</v>
      </c>
      <c r="B136" s="46"/>
      <c r="C136" s="46"/>
      <c r="D136" s="46"/>
      <c r="E136" s="46"/>
      <c r="F136" s="46"/>
      <c r="G136" s="46"/>
      <c r="H136" s="46"/>
      <c r="I136" s="46"/>
    </row>
    <row r="137" spans="1:9" ht="15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5.75">
      <c r="A138" s="47" t="s">
        <v>390</v>
      </c>
      <c r="B138" s="47"/>
      <c r="C138" s="47"/>
      <c r="D138" s="47"/>
      <c r="E138" s="47"/>
      <c r="F138" s="47"/>
      <c r="G138" s="47"/>
      <c r="H138" s="47"/>
      <c r="I138" s="47"/>
    </row>
    <row r="139" spans="1:9" ht="12.75">
      <c r="A139" s="39" t="s">
        <v>391</v>
      </c>
      <c r="B139" s="39"/>
      <c r="C139" s="39"/>
      <c r="D139" s="39"/>
      <c r="E139" s="39"/>
      <c r="F139" s="39"/>
      <c r="G139" s="39"/>
      <c r="H139" s="39"/>
      <c r="I139" s="39"/>
    </row>
    <row r="140" spans="1:9" ht="19.5" customHeight="1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2.75">
      <c r="A141" s="33" t="s">
        <v>474</v>
      </c>
      <c r="G141" s="33"/>
      <c r="H141" s="33"/>
      <c r="I141" s="20" t="s">
        <v>469</v>
      </c>
    </row>
    <row r="142" spans="1:9" ht="12.75">
      <c r="A142" s="44" t="s">
        <v>1</v>
      </c>
      <c r="B142" s="44" t="s">
        <v>2</v>
      </c>
      <c r="C142" s="45" t="s">
        <v>3</v>
      </c>
      <c r="D142" s="45"/>
      <c r="E142" s="3" t="s">
        <v>4</v>
      </c>
      <c r="F142" s="3" t="s">
        <v>5</v>
      </c>
      <c r="G142" s="45" t="s">
        <v>6</v>
      </c>
      <c r="H142" s="45"/>
      <c r="I142" s="45"/>
    </row>
    <row r="143" spans="1:9" ht="12.75">
      <c r="A143" s="44"/>
      <c r="B143" s="44"/>
      <c r="C143" s="3">
        <v>2005</v>
      </c>
      <c r="D143" s="3">
        <v>2006</v>
      </c>
      <c r="E143" s="45">
        <v>2007</v>
      </c>
      <c r="F143" s="45"/>
      <c r="G143" s="3">
        <v>2008</v>
      </c>
      <c r="H143" s="3">
        <v>2009</v>
      </c>
      <c r="I143" s="3">
        <v>2010</v>
      </c>
    </row>
    <row r="144" spans="1:9" ht="12.75">
      <c r="A144" s="6" t="s">
        <v>149</v>
      </c>
      <c r="B144" s="1" t="s">
        <v>184</v>
      </c>
      <c r="C144" s="4">
        <f aca="true" t="shared" si="44" ref="C144:I144">C145+C149</f>
        <v>702327.66</v>
      </c>
      <c r="D144" s="4">
        <f t="shared" si="44"/>
        <v>794491</v>
      </c>
      <c r="E144" s="4">
        <f t="shared" si="44"/>
        <v>940600</v>
      </c>
      <c r="F144" s="4">
        <f t="shared" si="44"/>
        <v>836800</v>
      </c>
      <c r="G144" s="4">
        <f t="shared" si="44"/>
        <v>827800</v>
      </c>
      <c r="H144" s="4">
        <f t="shared" si="44"/>
        <v>903600</v>
      </c>
      <c r="I144" s="4">
        <f t="shared" si="44"/>
        <v>989600</v>
      </c>
    </row>
    <row r="145" spans="1:9" ht="12.75">
      <c r="A145" s="6" t="s">
        <v>188</v>
      </c>
      <c r="B145" s="1" t="s">
        <v>198</v>
      </c>
      <c r="C145" s="4">
        <f aca="true" t="shared" si="45" ref="C145:I145">C146</f>
        <v>12336</v>
      </c>
      <c r="D145" s="4">
        <f t="shared" si="45"/>
        <v>11771</v>
      </c>
      <c r="E145" s="4">
        <f t="shared" si="45"/>
        <v>15000</v>
      </c>
      <c r="F145" s="4">
        <f t="shared" si="45"/>
        <v>14000</v>
      </c>
      <c r="G145" s="4">
        <f t="shared" si="45"/>
        <v>15000</v>
      </c>
      <c r="H145" s="4">
        <f t="shared" si="45"/>
        <v>18000</v>
      </c>
      <c r="I145" s="4">
        <f t="shared" si="45"/>
        <v>22000</v>
      </c>
    </row>
    <row r="146" spans="1:9" ht="12.75">
      <c r="A146" s="6" t="s">
        <v>189</v>
      </c>
      <c r="B146" s="1" t="s">
        <v>199</v>
      </c>
      <c r="C146" s="4">
        <f aca="true" t="shared" si="46" ref="C146:I146">C147+C148</f>
        <v>12336</v>
      </c>
      <c r="D146" s="4">
        <f t="shared" si="46"/>
        <v>11771</v>
      </c>
      <c r="E146" s="4">
        <f t="shared" si="46"/>
        <v>15000</v>
      </c>
      <c r="F146" s="4">
        <f t="shared" si="46"/>
        <v>14000</v>
      </c>
      <c r="G146" s="4">
        <f t="shared" si="46"/>
        <v>15000</v>
      </c>
      <c r="H146" s="4">
        <f t="shared" si="46"/>
        <v>18000</v>
      </c>
      <c r="I146" s="4">
        <f t="shared" si="46"/>
        <v>22000</v>
      </c>
    </row>
    <row r="147" spans="1:9" ht="12.75">
      <c r="A147" s="6" t="s">
        <v>190</v>
      </c>
      <c r="B147" s="1" t="s">
        <v>200</v>
      </c>
      <c r="C147" s="4">
        <v>12336</v>
      </c>
      <c r="D147" s="4">
        <v>11051</v>
      </c>
      <c r="E147" s="4">
        <v>15000</v>
      </c>
      <c r="F147" s="4">
        <v>14000</v>
      </c>
      <c r="G147" s="4">
        <v>15000</v>
      </c>
      <c r="H147" s="4">
        <v>18000</v>
      </c>
      <c r="I147" s="4">
        <v>22000</v>
      </c>
    </row>
    <row r="148" spans="1:9" ht="12.75">
      <c r="A148" s="6" t="s">
        <v>406</v>
      </c>
      <c r="B148" s="1" t="s">
        <v>407</v>
      </c>
      <c r="C148" s="4">
        <v>0</v>
      </c>
      <c r="D148" s="4">
        <v>720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</row>
    <row r="149" spans="1:9" ht="12.75">
      <c r="A149" s="6" t="s">
        <v>191</v>
      </c>
      <c r="B149" s="1" t="s">
        <v>201</v>
      </c>
      <c r="C149" s="4">
        <f aca="true" t="shared" si="47" ref="C149:I149">C150+C152</f>
        <v>689991.66</v>
      </c>
      <c r="D149" s="4">
        <f t="shared" si="47"/>
        <v>782720</v>
      </c>
      <c r="E149" s="4">
        <f t="shared" si="47"/>
        <v>925600</v>
      </c>
      <c r="F149" s="4">
        <f t="shared" si="47"/>
        <v>822800</v>
      </c>
      <c r="G149" s="4">
        <f t="shared" si="47"/>
        <v>812800</v>
      </c>
      <c r="H149" s="4">
        <f t="shared" si="47"/>
        <v>885600</v>
      </c>
      <c r="I149" s="4">
        <f t="shared" si="47"/>
        <v>967600</v>
      </c>
    </row>
    <row r="150" spans="1:9" ht="12.75">
      <c r="A150" s="6" t="s">
        <v>192</v>
      </c>
      <c r="B150" s="1" t="s">
        <v>202</v>
      </c>
      <c r="C150" s="4">
        <f aca="true" t="shared" si="48" ref="C150:I150">C151</f>
        <v>689361.66</v>
      </c>
      <c r="D150" s="4">
        <f t="shared" si="48"/>
        <v>707120</v>
      </c>
      <c r="E150" s="4">
        <f t="shared" si="48"/>
        <v>850000</v>
      </c>
      <c r="F150" s="4">
        <f t="shared" si="48"/>
        <v>630000</v>
      </c>
      <c r="G150" s="4">
        <f t="shared" si="48"/>
        <v>700000</v>
      </c>
      <c r="H150" s="4">
        <f t="shared" si="48"/>
        <v>770000</v>
      </c>
      <c r="I150" s="4">
        <f t="shared" si="48"/>
        <v>850000</v>
      </c>
    </row>
    <row r="151" spans="1:9" ht="12.75">
      <c r="A151" s="6" t="s">
        <v>193</v>
      </c>
      <c r="B151" s="1" t="s">
        <v>203</v>
      </c>
      <c r="C151" s="4">
        <v>689361.66</v>
      </c>
      <c r="D151" s="4">
        <v>707120</v>
      </c>
      <c r="E151" s="4">
        <v>850000</v>
      </c>
      <c r="F151" s="21">
        <v>630000</v>
      </c>
      <c r="G151" s="4">
        <v>700000</v>
      </c>
      <c r="H151" s="4">
        <v>770000</v>
      </c>
      <c r="I151" s="4">
        <v>850000</v>
      </c>
    </row>
    <row r="152" spans="1:9" ht="12.75">
      <c r="A152" s="6" t="s">
        <v>194</v>
      </c>
      <c r="B152" s="1" t="s">
        <v>204</v>
      </c>
      <c r="C152" s="4">
        <f aca="true" t="shared" si="49" ref="C152:I152">SUM(C153:C156)</f>
        <v>630</v>
      </c>
      <c r="D152" s="4">
        <f t="shared" si="49"/>
        <v>75600</v>
      </c>
      <c r="E152" s="4">
        <f t="shared" si="49"/>
        <v>75600</v>
      </c>
      <c r="F152" s="4">
        <f t="shared" si="49"/>
        <v>192800</v>
      </c>
      <c r="G152" s="4">
        <f t="shared" si="49"/>
        <v>112800</v>
      </c>
      <c r="H152" s="4">
        <f t="shared" si="49"/>
        <v>115600</v>
      </c>
      <c r="I152" s="4">
        <f t="shared" si="49"/>
        <v>117600</v>
      </c>
    </row>
    <row r="153" spans="1:9" ht="12.75">
      <c r="A153" s="6" t="s">
        <v>195</v>
      </c>
      <c r="B153" s="1" t="s">
        <v>205</v>
      </c>
      <c r="C153" s="4">
        <v>0</v>
      </c>
      <c r="D153" s="4">
        <v>75600</v>
      </c>
      <c r="E153" s="4">
        <v>75600</v>
      </c>
      <c r="F153" s="4">
        <v>75600</v>
      </c>
      <c r="G153" s="4">
        <v>75600</v>
      </c>
      <c r="H153" s="4">
        <v>75600</v>
      </c>
      <c r="I153" s="4">
        <v>75600</v>
      </c>
    </row>
    <row r="154" spans="1:9" ht="12.75">
      <c r="A154" s="6" t="s">
        <v>196</v>
      </c>
      <c r="B154" s="1" t="s">
        <v>423</v>
      </c>
      <c r="C154" s="4">
        <v>0</v>
      </c>
      <c r="D154" s="4">
        <v>0</v>
      </c>
      <c r="E154" s="4">
        <v>0</v>
      </c>
      <c r="F154" s="4">
        <v>80000</v>
      </c>
      <c r="G154" s="4">
        <v>0</v>
      </c>
      <c r="H154" s="4">
        <v>0</v>
      </c>
      <c r="I154" s="4">
        <v>0</v>
      </c>
    </row>
    <row r="155" spans="1:9" ht="12.75">
      <c r="A155" s="6" t="s">
        <v>435</v>
      </c>
      <c r="B155" s="1" t="s">
        <v>436</v>
      </c>
      <c r="C155" s="4">
        <v>630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1:9" ht="12.75">
      <c r="A156" s="6" t="s">
        <v>462</v>
      </c>
      <c r="B156" s="1" t="s">
        <v>457</v>
      </c>
      <c r="C156" s="4">
        <v>0</v>
      </c>
      <c r="D156" s="4">
        <v>0</v>
      </c>
      <c r="E156" s="4">
        <v>0</v>
      </c>
      <c r="F156" s="4">
        <v>37200</v>
      </c>
      <c r="G156" s="4">
        <v>37200</v>
      </c>
      <c r="H156" s="4">
        <v>40000</v>
      </c>
      <c r="I156" s="4">
        <v>42000</v>
      </c>
    </row>
    <row r="157" spans="1:9" ht="12.75">
      <c r="A157" s="6" t="s">
        <v>197</v>
      </c>
      <c r="B157" s="1" t="s">
        <v>206</v>
      </c>
      <c r="C157" s="4">
        <f aca="true" t="shared" si="50" ref="C157:I157">C158+C175+C179+C189</f>
        <v>1083942.8399999999</v>
      </c>
      <c r="D157" s="4">
        <f t="shared" si="50"/>
        <v>588168.74</v>
      </c>
      <c r="E157" s="4">
        <f t="shared" si="50"/>
        <v>1036620</v>
      </c>
      <c r="F157" s="4">
        <f t="shared" si="50"/>
        <v>1328210</v>
      </c>
      <c r="G157" s="4">
        <f t="shared" si="50"/>
        <v>919200</v>
      </c>
      <c r="H157" s="4">
        <f t="shared" si="50"/>
        <v>1267300</v>
      </c>
      <c r="I157" s="4">
        <f t="shared" si="50"/>
        <v>1648950</v>
      </c>
    </row>
    <row r="158" spans="1:9" ht="12.75">
      <c r="A158" s="6" t="s">
        <v>207</v>
      </c>
      <c r="B158" s="1" t="s">
        <v>215</v>
      </c>
      <c r="C158" s="4">
        <f aca="true" t="shared" si="51" ref="C158:I158">C159+C165+C171+C173</f>
        <v>79528.4</v>
      </c>
      <c r="D158" s="4">
        <f t="shared" si="51"/>
        <v>75440.27999999998</v>
      </c>
      <c r="E158" s="4">
        <f t="shared" si="51"/>
        <v>175220</v>
      </c>
      <c r="F158" s="4">
        <f t="shared" si="51"/>
        <v>125000</v>
      </c>
      <c r="G158" s="4">
        <f t="shared" si="51"/>
        <v>151500</v>
      </c>
      <c r="H158" s="4">
        <f t="shared" si="51"/>
        <v>200500</v>
      </c>
      <c r="I158" s="4">
        <f t="shared" si="51"/>
        <v>253350</v>
      </c>
    </row>
    <row r="159" spans="1:9" ht="12.75">
      <c r="A159" s="6" t="s">
        <v>208</v>
      </c>
      <c r="B159" s="1" t="s">
        <v>216</v>
      </c>
      <c r="C159" s="4">
        <f aca="true" t="shared" si="52" ref="C159:I159">SUM(C160:C163)</f>
        <v>77721.12</v>
      </c>
      <c r="D159" s="4">
        <f t="shared" si="52"/>
        <v>10465.689999999999</v>
      </c>
      <c r="E159" s="4">
        <f t="shared" si="52"/>
        <v>45000</v>
      </c>
      <c r="F159" s="4">
        <f t="shared" si="52"/>
        <v>18500</v>
      </c>
      <c r="G159" s="4">
        <f t="shared" si="52"/>
        <v>23500</v>
      </c>
      <c r="H159" s="4">
        <f t="shared" si="52"/>
        <v>29100</v>
      </c>
      <c r="I159" s="4">
        <f t="shared" si="52"/>
        <v>36150</v>
      </c>
    </row>
    <row r="160" spans="1:9" ht="12.75">
      <c r="A160" s="6" t="s">
        <v>209</v>
      </c>
      <c r="B160" s="1" t="s">
        <v>424</v>
      </c>
      <c r="C160" s="4">
        <v>32806.22</v>
      </c>
      <c r="D160" s="4">
        <v>2581.61</v>
      </c>
      <c r="E160" s="4">
        <v>12000</v>
      </c>
      <c r="F160" s="4">
        <v>3000</v>
      </c>
      <c r="G160" s="4">
        <v>3800</v>
      </c>
      <c r="H160" s="4">
        <v>4700</v>
      </c>
      <c r="I160" s="4">
        <v>5950</v>
      </c>
    </row>
    <row r="161" spans="1:9" ht="12.75">
      <c r="A161" s="6" t="s">
        <v>210</v>
      </c>
      <c r="B161" s="1" t="s">
        <v>217</v>
      </c>
      <c r="C161" s="4">
        <v>7240.3</v>
      </c>
      <c r="D161" s="4">
        <v>1.8</v>
      </c>
      <c r="E161" s="4">
        <v>3000</v>
      </c>
      <c r="F161" s="4">
        <v>500</v>
      </c>
      <c r="G161" s="4">
        <v>1000</v>
      </c>
      <c r="H161" s="4">
        <v>1000</v>
      </c>
      <c r="I161" s="4">
        <v>1000</v>
      </c>
    </row>
    <row r="162" spans="1:9" ht="12.75">
      <c r="A162" s="6" t="s">
        <v>211</v>
      </c>
      <c r="B162" s="1" t="s">
        <v>218</v>
      </c>
      <c r="C162" s="4">
        <v>11561.67</v>
      </c>
      <c r="D162" s="4">
        <v>4824.33</v>
      </c>
      <c r="E162" s="4">
        <v>15000</v>
      </c>
      <c r="F162" s="4">
        <v>7000</v>
      </c>
      <c r="G162" s="4">
        <v>8700</v>
      </c>
      <c r="H162" s="4">
        <v>10900</v>
      </c>
      <c r="I162" s="4">
        <v>13600</v>
      </c>
    </row>
    <row r="163" spans="1:9" ht="12.75">
      <c r="A163" s="6" t="s">
        <v>212</v>
      </c>
      <c r="B163" s="1" t="s">
        <v>384</v>
      </c>
      <c r="C163" s="4">
        <f aca="true" t="shared" si="53" ref="C163:I163">C164</f>
        <v>26112.93</v>
      </c>
      <c r="D163" s="4">
        <f t="shared" si="53"/>
        <v>3057.95</v>
      </c>
      <c r="E163" s="4">
        <f t="shared" si="53"/>
        <v>15000</v>
      </c>
      <c r="F163" s="4">
        <f t="shared" si="53"/>
        <v>8000</v>
      </c>
      <c r="G163" s="4">
        <f t="shared" si="53"/>
        <v>10000</v>
      </c>
      <c r="H163" s="4">
        <f t="shared" si="53"/>
        <v>12500</v>
      </c>
      <c r="I163" s="4">
        <f t="shared" si="53"/>
        <v>15600</v>
      </c>
    </row>
    <row r="164" spans="1:9" ht="12.75">
      <c r="A164" s="6" t="s">
        <v>213</v>
      </c>
      <c r="B164" s="1" t="s">
        <v>385</v>
      </c>
      <c r="C164" s="4">
        <v>26112.93</v>
      </c>
      <c r="D164" s="4">
        <v>3057.95</v>
      </c>
      <c r="E164" s="4">
        <v>15000</v>
      </c>
      <c r="F164" s="4">
        <v>8000</v>
      </c>
      <c r="G164" s="4">
        <v>10000</v>
      </c>
      <c r="H164" s="4">
        <v>12500</v>
      </c>
      <c r="I164" s="4">
        <v>15600</v>
      </c>
    </row>
    <row r="165" spans="1:9" ht="12.75">
      <c r="A165" s="6" t="s">
        <v>214</v>
      </c>
      <c r="B165" s="1" t="s">
        <v>219</v>
      </c>
      <c r="C165" s="4">
        <f aca="true" t="shared" si="54" ref="C165:I165">SUM(C166:C170)</f>
        <v>0</v>
      </c>
      <c r="D165" s="4">
        <f t="shared" si="54"/>
        <v>61914.98999999999</v>
      </c>
      <c r="E165" s="4">
        <f t="shared" si="54"/>
        <v>120000</v>
      </c>
      <c r="F165" s="4">
        <f t="shared" si="54"/>
        <v>101000</v>
      </c>
      <c r="G165" s="4">
        <v>120000</v>
      </c>
      <c r="H165" s="4">
        <f t="shared" si="54"/>
        <v>161400</v>
      </c>
      <c r="I165" s="4">
        <f t="shared" si="54"/>
        <v>205000</v>
      </c>
    </row>
    <row r="166" spans="1:9" ht="12.75">
      <c r="A166" s="6" t="s">
        <v>220</v>
      </c>
      <c r="B166" s="1" t="s">
        <v>233</v>
      </c>
      <c r="C166" s="4">
        <v>0</v>
      </c>
      <c r="D166" s="4">
        <v>33901.09</v>
      </c>
      <c r="E166" s="4">
        <v>58000</v>
      </c>
      <c r="F166" s="4">
        <v>50000</v>
      </c>
      <c r="G166" s="4">
        <v>60000</v>
      </c>
      <c r="H166" s="4">
        <v>81200</v>
      </c>
      <c r="I166" s="4">
        <v>101500</v>
      </c>
    </row>
    <row r="167" spans="1:9" ht="12.75">
      <c r="A167" s="6" t="s">
        <v>221</v>
      </c>
      <c r="B167" s="1" t="s">
        <v>234</v>
      </c>
      <c r="C167" s="4">
        <v>0</v>
      </c>
      <c r="D167" s="4">
        <v>0</v>
      </c>
      <c r="E167" s="4">
        <v>2000</v>
      </c>
      <c r="F167" s="4">
        <v>500</v>
      </c>
      <c r="G167" s="4">
        <v>1000</v>
      </c>
      <c r="H167" s="4">
        <v>1000</v>
      </c>
      <c r="I167" s="4">
        <v>1000</v>
      </c>
    </row>
    <row r="168" spans="1:9" ht="12.75">
      <c r="A168" s="6" t="s">
        <v>222</v>
      </c>
      <c r="B168" s="1" t="s">
        <v>235</v>
      </c>
      <c r="C168" s="4">
        <v>0</v>
      </c>
      <c r="D168" s="4">
        <v>6685.39</v>
      </c>
      <c r="E168" s="4">
        <v>20000</v>
      </c>
      <c r="F168" s="4">
        <v>10000</v>
      </c>
      <c r="G168" s="4">
        <v>13000</v>
      </c>
      <c r="H168" s="4">
        <v>13200</v>
      </c>
      <c r="I168" s="4">
        <v>20300</v>
      </c>
    </row>
    <row r="169" spans="1:9" ht="12.75">
      <c r="A169" s="6" t="s">
        <v>223</v>
      </c>
      <c r="B169" s="1" t="s">
        <v>236</v>
      </c>
      <c r="C169" s="4">
        <v>0</v>
      </c>
      <c r="D169" s="4">
        <v>0</v>
      </c>
      <c r="E169" s="4">
        <v>2000</v>
      </c>
      <c r="F169" s="4">
        <v>500</v>
      </c>
      <c r="G169" s="4">
        <v>1000</v>
      </c>
      <c r="H169" s="4">
        <v>1000</v>
      </c>
      <c r="I169" s="4">
        <v>1000</v>
      </c>
    </row>
    <row r="170" spans="1:9" ht="12.75">
      <c r="A170" s="6" t="s">
        <v>224</v>
      </c>
      <c r="B170" s="1" t="s">
        <v>237</v>
      </c>
      <c r="C170" s="4">
        <v>0</v>
      </c>
      <c r="D170" s="4">
        <v>21328.51</v>
      </c>
      <c r="E170" s="4">
        <v>38000</v>
      </c>
      <c r="F170" s="4">
        <v>40000</v>
      </c>
      <c r="G170" s="4">
        <v>50000</v>
      </c>
      <c r="H170" s="4">
        <v>65000</v>
      </c>
      <c r="I170" s="4">
        <v>81200</v>
      </c>
    </row>
    <row r="171" spans="1:9" ht="12.75">
      <c r="A171" s="6" t="s">
        <v>225</v>
      </c>
      <c r="B171" s="1" t="s">
        <v>238</v>
      </c>
      <c r="C171" s="4">
        <f aca="true" t="shared" si="55" ref="C171:I171">C172</f>
        <v>0</v>
      </c>
      <c r="D171" s="4">
        <f t="shared" si="55"/>
        <v>1066.34</v>
      </c>
      <c r="E171" s="4">
        <f t="shared" si="55"/>
        <v>5000</v>
      </c>
      <c r="F171" s="4">
        <f t="shared" si="55"/>
        <v>1500</v>
      </c>
      <c r="G171" s="4">
        <f t="shared" si="55"/>
        <v>2000</v>
      </c>
      <c r="H171" s="4">
        <f t="shared" si="55"/>
        <v>2500</v>
      </c>
      <c r="I171" s="4">
        <f t="shared" si="55"/>
        <v>3200</v>
      </c>
    </row>
    <row r="172" spans="1:9" ht="12.75">
      <c r="A172" s="6" t="s">
        <v>226</v>
      </c>
      <c r="B172" s="1" t="s">
        <v>239</v>
      </c>
      <c r="C172" s="4">
        <v>0</v>
      </c>
      <c r="D172" s="4">
        <v>1066.34</v>
      </c>
      <c r="E172" s="4">
        <v>5000</v>
      </c>
      <c r="F172" s="4">
        <v>1500</v>
      </c>
      <c r="G172" s="4">
        <v>2000</v>
      </c>
      <c r="H172" s="4">
        <v>2500</v>
      </c>
      <c r="I172" s="4">
        <v>3200</v>
      </c>
    </row>
    <row r="173" spans="1:9" ht="12.75">
      <c r="A173" s="6" t="s">
        <v>227</v>
      </c>
      <c r="B173" s="1" t="s">
        <v>240</v>
      </c>
      <c r="C173" s="4">
        <f aca="true" t="shared" si="56" ref="C173:I173">C174</f>
        <v>1807.28</v>
      </c>
      <c r="D173" s="4">
        <f t="shared" si="56"/>
        <v>1993.26</v>
      </c>
      <c r="E173" s="4">
        <f t="shared" si="56"/>
        <v>5220</v>
      </c>
      <c r="F173" s="4">
        <f t="shared" si="56"/>
        <v>4000</v>
      </c>
      <c r="G173" s="4">
        <f t="shared" si="56"/>
        <v>6000</v>
      </c>
      <c r="H173" s="4">
        <f t="shared" si="56"/>
        <v>7500</v>
      </c>
      <c r="I173" s="4">
        <f t="shared" si="56"/>
        <v>9000</v>
      </c>
    </row>
    <row r="174" spans="1:9" ht="12.75">
      <c r="A174" s="6" t="s">
        <v>228</v>
      </c>
      <c r="B174" s="1" t="s">
        <v>241</v>
      </c>
      <c r="C174" s="4">
        <v>1807.28</v>
      </c>
      <c r="D174" s="4">
        <v>1993.26</v>
      </c>
      <c r="E174" s="4">
        <v>5220</v>
      </c>
      <c r="F174" s="4">
        <v>4000</v>
      </c>
      <c r="G174" s="4">
        <v>6000</v>
      </c>
      <c r="H174" s="4">
        <v>7500</v>
      </c>
      <c r="I174" s="4">
        <v>9000</v>
      </c>
    </row>
    <row r="175" spans="1:9" ht="12.75">
      <c r="A175" s="6" t="s">
        <v>229</v>
      </c>
      <c r="B175" s="1" t="s">
        <v>242</v>
      </c>
      <c r="C175" s="4">
        <f aca="true" t="shared" si="57" ref="C175:D177">C176</f>
        <v>27585.09</v>
      </c>
      <c r="D175" s="4">
        <f t="shared" si="57"/>
        <v>10157.36</v>
      </c>
      <c r="E175" s="4">
        <f>E176</f>
        <v>25000</v>
      </c>
      <c r="F175" s="4">
        <f aca="true" t="shared" si="58" ref="F175:I177">F176</f>
        <v>700000</v>
      </c>
      <c r="G175" s="4">
        <f t="shared" si="58"/>
        <v>65000</v>
      </c>
      <c r="H175" s="4">
        <f t="shared" si="58"/>
        <v>70000</v>
      </c>
      <c r="I175" s="4">
        <f t="shared" si="58"/>
        <v>80000</v>
      </c>
    </row>
    <row r="176" spans="1:9" ht="12.75">
      <c r="A176" s="6" t="s">
        <v>230</v>
      </c>
      <c r="B176" s="1" t="s">
        <v>243</v>
      </c>
      <c r="C176" s="4">
        <f t="shared" si="57"/>
        <v>27585.09</v>
      </c>
      <c r="D176" s="4">
        <f t="shared" si="57"/>
        <v>10157.36</v>
      </c>
      <c r="E176" s="4">
        <f>E177</f>
        <v>25000</v>
      </c>
      <c r="F176" s="4">
        <f t="shared" si="58"/>
        <v>700000</v>
      </c>
      <c r="G176" s="4">
        <f t="shared" si="58"/>
        <v>65000</v>
      </c>
      <c r="H176" s="4">
        <f t="shared" si="58"/>
        <v>70000</v>
      </c>
      <c r="I176" s="4">
        <f t="shared" si="58"/>
        <v>80000</v>
      </c>
    </row>
    <row r="177" spans="1:9" ht="12.75">
      <c r="A177" s="6" t="s">
        <v>231</v>
      </c>
      <c r="B177" s="1" t="s">
        <v>244</v>
      </c>
      <c r="C177" s="4">
        <f t="shared" si="57"/>
        <v>27585.09</v>
      </c>
      <c r="D177" s="4">
        <f t="shared" si="57"/>
        <v>10157.36</v>
      </c>
      <c r="E177" s="4">
        <f>E178</f>
        <v>25000</v>
      </c>
      <c r="F177" s="4">
        <f t="shared" si="58"/>
        <v>700000</v>
      </c>
      <c r="G177" s="4">
        <f t="shared" si="58"/>
        <v>65000</v>
      </c>
      <c r="H177" s="4">
        <f t="shared" si="58"/>
        <v>70000</v>
      </c>
      <c r="I177" s="4">
        <f t="shared" si="58"/>
        <v>80000</v>
      </c>
    </row>
    <row r="178" spans="1:9" ht="12.75">
      <c r="A178" s="6" t="s">
        <v>232</v>
      </c>
      <c r="B178" s="1" t="s">
        <v>245</v>
      </c>
      <c r="C178" s="4">
        <v>27585.09</v>
      </c>
      <c r="D178" s="4">
        <v>10157.36</v>
      </c>
      <c r="E178" s="4">
        <v>25000</v>
      </c>
      <c r="F178" s="23">
        <v>700000</v>
      </c>
      <c r="G178" s="23">
        <v>65000</v>
      </c>
      <c r="H178" s="4">
        <v>70000</v>
      </c>
      <c r="I178" s="4">
        <v>80000</v>
      </c>
    </row>
    <row r="179" spans="1:9" ht="12.75">
      <c r="A179" s="6" t="s">
        <v>246</v>
      </c>
      <c r="B179" s="1" t="s">
        <v>271</v>
      </c>
      <c r="C179" s="4">
        <f aca="true" t="shared" si="59" ref="C179:I179">C180+C187</f>
        <v>154521.63</v>
      </c>
      <c r="D179" s="4">
        <f t="shared" si="59"/>
        <v>193379.49</v>
      </c>
      <c r="E179" s="4">
        <f t="shared" si="59"/>
        <v>301000</v>
      </c>
      <c r="F179" s="4">
        <f t="shared" si="59"/>
        <v>207000</v>
      </c>
      <c r="G179" s="4">
        <f t="shared" si="59"/>
        <v>248000</v>
      </c>
      <c r="H179" s="4">
        <f t="shared" si="59"/>
        <v>344300</v>
      </c>
      <c r="I179" s="4">
        <f t="shared" si="59"/>
        <v>423100</v>
      </c>
    </row>
    <row r="180" spans="1:9" ht="12.75">
      <c r="A180" s="6" t="s">
        <v>247</v>
      </c>
      <c r="B180" s="1" t="s">
        <v>272</v>
      </c>
      <c r="C180" s="4">
        <f aca="true" t="shared" si="60" ref="C180:I180">SUM(C181:C184)</f>
        <v>154521.63</v>
      </c>
      <c r="D180" s="4">
        <f t="shared" si="60"/>
        <v>181706.13999999998</v>
      </c>
      <c r="E180" s="4">
        <f t="shared" si="60"/>
        <v>276000</v>
      </c>
      <c r="F180" s="4">
        <f t="shared" si="60"/>
        <v>205000</v>
      </c>
      <c r="G180" s="4">
        <f t="shared" si="60"/>
        <v>233000</v>
      </c>
      <c r="H180" s="4">
        <f t="shared" si="60"/>
        <v>319300</v>
      </c>
      <c r="I180" s="4">
        <f t="shared" si="60"/>
        <v>393100</v>
      </c>
    </row>
    <row r="181" spans="1:9" ht="12.75">
      <c r="A181" s="6" t="s">
        <v>248</v>
      </c>
      <c r="B181" s="1" t="s">
        <v>273</v>
      </c>
      <c r="C181" s="4">
        <v>74363.46</v>
      </c>
      <c r="D181" s="4">
        <v>94503.59</v>
      </c>
      <c r="E181" s="4">
        <v>150000</v>
      </c>
      <c r="F181" s="4">
        <v>100000</v>
      </c>
      <c r="G181" s="4">
        <v>110000</v>
      </c>
      <c r="H181" s="4">
        <v>162500</v>
      </c>
      <c r="I181" s="4">
        <v>203100</v>
      </c>
    </row>
    <row r="182" spans="1:9" ht="12.75">
      <c r="A182" s="6" t="s">
        <v>249</v>
      </c>
      <c r="B182" s="1" t="s">
        <v>274</v>
      </c>
      <c r="C182" s="4">
        <v>0</v>
      </c>
      <c r="D182" s="4">
        <v>0</v>
      </c>
      <c r="E182" s="4">
        <v>8500</v>
      </c>
      <c r="F182" s="4">
        <v>0</v>
      </c>
      <c r="G182" s="4">
        <v>1000</v>
      </c>
      <c r="H182" s="4">
        <v>1000</v>
      </c>
      <c r="I182" s="4">
        <v>1000</v>
      </c>
    </row>
    <row r="183" spans="1:9" ht="12.75">
      <c r="A183" s="6" t="s">
        <v>250</v>
      </c>
      <c r="B183" s="1" t="s">
        <v>275</v>
      </c>
      <c r="C183" s="4">
        <v>19342.09</v>
      </c>
      <c r="D183" s="4">
        <v>15677.93</v>
      </c>
      <c r="E183" s="4">
        <v>30000</v>
      </c>
      <c r="F183" s="4">
        <v>25000</v>
      </c>
      <c r="G183" s="4">
        <v>32000</v>
      </c>
      <c r="H183" s="4">
        <v>40600</v>
      </c>
      <c r="I183" s="4">
        <v>50700</v>
      </c>
    </row>
    <row r="184" spans="1:9" ht="12.75">
      <c r="A184" s="6" t="s">
        <v>251</v>
      </c>
      <c r="B184" s="1" t="s">
        <v>386</v>
      </c>
      <c r="C184" s="4">
        <f aca="true" t="shared" si="61" ref="C184:E185">C185</f>
        <v>60816.08</v>
      </c>
      <c r="D184" s="4">
        <f t="shared" si="61"/>
        <v>71524.62</v>
      </c>
      <c r="E184" s="4">
        <f t="shared" si="61"/>
        <v>87500</v>
      </c>
      <c r="F184" s="4">
        <f aca="true" t="shared" si="62" ref="F184:I185">F185</f>
        <v>80000</v>
      </c>
      <c r="G184" s="4">
        <f t="shared" si="62"/>
        <v>90000</v>
      </c>
      <c r="H184" s="4">
        <f t="shared" si="62"/>
        <v>115200</v>
      </c>
      <c r="I184" s="4">
        <f t="shared" si="62"/>
        <v>138300</v>
      </c>
    </row>
    <row r="185" spans="1:9" ht="12.75">
      <c r="A185" s="6" t="s">
        <v>252</v>
      </c>
      <c r="B185" s="1" t="s">
        <v>387</v>
      </c>
      <c r="C185" s="4">
        <f t="shared" si="61"/>
        <v>60816.08</v>
      </c>
      <c r="D185" s="4">
        <f t="shared" si="61"/>
        <v>71524.62</v>
      </c>
      <c r="E185" s="4">
        <f t="shared" si="61"/>
        <v>87500</v>
      </c>
      <c r="F185" s="4">
        <f t="shared" si="62"/>
        <v>80000</v>
      </c>
      <c r="G185" s="4">
        <f t="shared" si="62"/>
        <v>90000</v>
      </c>
      <c r="H185" s="4">
        <f t="shared" si="62"/>
        <v>115200</v>
      </c>
      <c r="I185" s="4">
        <f t="shared" si="62"/>
        <v>138300</v>
      </c>
    </row>
    <row r="186" spans="1:9" ht="12.75">
      <c r="A186" s="6" t="s">
        <v>253</v>
      </c>
      <c r="B186" s="1" t="s">
        <v>388</v>
      </c>
      <c r="C186" s="4">
        <v>60816.08</v>
      </c>
      <c r="D186" s="4">
        <v>71524.62</v>
      </c>
      <c r="E186" s="4">
        <v>87500</v>
      </c>
      <c r="F186" s="4">
        <v>80000</v>
      </c>
      <c r="G186" s="4">
        <v>90000</v>
      </c>
      <c r="H186" s="4">
        <v>115200</v>
      </c>
      <c r="I186" s="4">
        <v>138300</v>
      </c>
    </row>
    <row r="187" spans="1:9" ht="12.75">
      <c r="A187" s="6" t="s">
        <v>254</v>
      </c>
      <c r="B187" s="1" t="s">
        <v>276</v>
      </c>
      <c r="C187" s="4">
        <f aca="true" t="shared" si="63" ref="C187:I187">C188</f>
        <v>0</v>
      </c>
      <c r="D187" s="4">
        <f t="shared" si="63"/>
        <v>11673.35</v>
      </c>
      <c r="E187" s="4">
        <f t="shared" si="63"/>
        <v>25000</v>
      </c>
      <c r="F187" s="4">
        <f t="shared" si="63"/>
        <v>2000</v>
      </c>
      <c r="G187" s="4">
        <f t="shared" si="63"/>
        <v>15000</v>
      </c>
      <c r="H187" s="4">
        <f t="shared" si="63"/>
        <v>25000</v>
      </c>
      <c r="I187" s="4">
        <f t="shared" si="63"/>
        <v>30000</v>
      </c>
    </row>
    <row r="188" spans="1:9" ht="12.75">
      <c r="A188" s="6" t="s">
        <v>255</v>
      </c>
      <c r="B188" s="1" t="s">
        <v>277</v>
      </c>
      <c r="C188" s="4">
        <v>0</v>
      </c>
      <c r="D188" s="4">
        <v>11673.35</v>
      </c>
      <c r="E188" s="4">
        <v>25000</v>
      </c>
      <c r="F188" s="4">
        <v>2000</v>
      </c>
      <c r="G188" s="4">
        <v>15000</v>
      </c>
      <c r="H188" s="4">
        <v>25000</v>
      </c>
      <c r="I188" s="4">
        <v>30000</v>
      </c>
    </row>
    <row r="189" spans="1:9" ht="12.75">
      <c r="A189" s="6" t="s">
        <v>256</v>
      </c>
      <c r="B189" s="1" t="s">
        <v>278</v>
      </c>
      <c r="C189" s="4">
        <f aca="true" t="shared" si="64" ref="C189:I190">C190</f>
        <v>822307.72</v>
      </c>
      <c r="D189" s="4">
        <f t="shared" si="64"/>
        <v>309191.61</v>
      </c>
      <c r="E189" s="4">
        <f t="shared" si="64"/>
        <v>535400</v>
      </c>
      <c r="F189" s="4">
        <f t="shared" si="64"/>
        <v>296210</v>
      </c>
      <c r="G189" s="4">
        <f t="shared" si="64"/>
        <v>454700</v>
      </c>
      <c r="H189" s="4">
        <f t="shared" si="64"/>
        <v>652500</v>
      </c>
      <c r="I189" s="4">
        <f t="shared" si="64"/>
        <v>892500</v>
      </c>
    </row>
    <row r="190" spans="1:9" ht="12.75">
      <c r="A190" s="6" t="s">
        <v>257</v>
      </c>
      <c r="B190" s="1" t="s">
        <v>279</v>
      </c>
      <c r="C190" s="4">
        <f t="shared" si="64"/>
        <v>822307.72</v>
      </c>
      <c r="D190" s="4">
        <f t="shared" si="64"/>
        <v>309191.61</v>
      </c>
      <c r="E190" s="4">
        <f t="shared" si="64"/>
        <v>535400</v>
      </c>
      <c r="F190" s="4">
        <f t="shared" si="64"/>
        <v>296210</v>
      </c>
      <c r="G190" s="4">
        <f t="shared" si="64"/>
        <v>454700</v>
      </c>
      <c r="H190" s="4">
        <f t="shared" si="64"/>
        <v>652500</v>
      </c>
      <c r="I190" s="4">
        <f t="shared" si="64"/>
        <v>892500</v>
      </c>
    </row>
    <row r="191" spans="1:9" ht="12.75">
      <c r="A191" s="6" t="s">
        <v>258</v>
      </c>
      <c r="B191" s="1" t="s">
        <v>280</v>
      </c>
      <c r="C191" s="4">
        <f>SUM(C192:C198)+SUM(C207:C221)</f>
        <v>822307.72</v>
      </c>
      <c r="D191" s="4">
        <f aca="true" t="shared" si="65" ref="D191:I191">SUM(D192:D198)+SUM(D207:D221)</f>
        <v>309191.61</v>
      </c>
      <c r="E191" s="4">
        <f t="shared" si="65"/>
        <v>535400</v>
      </c>
      <c r="F191" s="4">
        <f t="shared" si="65"/>
        <v>296210</v>
      </c>
      <c r="G191" s="4">
        <f t="shared" si="65"/>
        <v>454700</v>
      </c>
      <c r="H191" s="4">
        <f t="shared" si="65"/>
        <v>652500</v>
      </c>
      <c r="I191" s="4">
        <f t="shared" si="65"/>
        <v>892500</v>
      </c>
    </row>
    <row r="192" spans="1:9" ht="12.75">
      <c r="A192" s="6" t="s">
        <v>259</v>
      </c>
      <c r="B192" s="1" t="s">
        <v>281</v>
      </c>
      <c r="C192" s="4">
        <v>28835.23</v>
      </c>
      <c r="D192" s="4">
        <v>41688.95</v>
      </c>
      <c r="E192" s="4">
        <v>46000</v>
      </c>
      <c r="F192" s="4">
        <v>40000</v>
      </c>
      <c r="G192" s="4">
        <v>50000</v>
      </c>
      <c r="H192" s="4">
        <v>60000</v>
      </c>
      <c r="I192" s="4">
        <v>70000</v>
      </c>
    </row>
    <row r="193" spans="1:9" ht="12.75">
      <c r="A193" s="6" t="s">
        <v>260</v>
      </c>
      <c r="B193" s="1" t="s">
        <v>282</v>
      </c>
      <c r="C193" s="4">
        <v>2282.38</v>
      </c>
      <c r="D193" s="4">
        <v>1727</v>
      </c>
      <c r="E193" s="4">
        <v>2000</v>
      </c>
      <c r="F193" s="4">
        <v>2000</v>
      </c>
      <c r="G193" s="4">
        <v>3000</v>
      </c>
      <c r="H193" s="4">
        <v>4500</v>
      </c>
      <c r="I193" s="4">
        <v>6000</v>
      </c>
    </row>
    <row r="194" spans="1:9" ht="12.75">
      <c r="A194" s="6" t="s">
        <v>261</v>
      </c>
      <c r="B194" s="1" t="s">
        <v>283</v>
      </c>
      <c r="C194" s="4">
        <v>16039.77</v>
      </c>
      <c r="D194" s="4">
        <v>16617</v>
      </c>
      <c r="E194" s="4">
        <v>25000</v>
      </c>
      <c r="F194" s="4">
        <v>10000</v>
      </c>
      <c r="G194" s="4">
        <v>25000</v>
      </c>
      <c r="H194" s="4">
        <v>30000</v>
      </c>
      <c r="I194" s="4">
        <v>40000</v>
      </c>
    </row>
    <row r="195" spans="1:9" ht="12.75">
      <c r="A195" s="6" t="s">
        <v>262</v>
      </c>
      <c r="B195" s="1" t="s">
        <v>284</v>
      </c>
      <c r="C195" s="4">
        <v>6920</v>
      </c>
      <c r="D195" s="4">
        <v>14037.95</v>
      </c>
      <c r="E195" s="4">
        <v>20000</v>
      </c>
      <c r="F195" s="4">
        <v>10000</v>
      </c>
      <c r="G195" s="4">
        <v>20000</v>
      </c>
      <c r="H195" s="4">
        <v>25000</v>
      </c>
      <c r="I195" s="4">
        <v>32000</v>
      </c>
    </row>
    <row r="196" spans="1:9" ht="12.75">
      <c r="A196" s="6" t="s">
        <v>263</v>
      </c>
      <c r="B196" s="1" t="s">
        <v>285</v>
      </c>
      <c r="C196" s="4">
        <v>780.67</v>
      </c>
      <c r="D196" s="4">
        <v>510.98</v>
      </c>
      <c r="E196" s="4">
        <v>2000</v>
      </c>
      <c r="F196" s="4">
        <v>700</v>
      </c>
      <c r="G196" s="4">
        <v>2000</v>
      </c>
      <c r="H196" s="4">
        <v>2500</v>
      </c>
      <c r="I196" s="4">
        <v>2500</v>
      </c>
    </row>
    <row r="197" spans="1:9" ht="12.75">
      <c r="A197" s="6" t="s">
        <v>264</v>
      </c>
      <c r="B197" s="1" t="s">
        <v>286</v>
      </c>
      <c r="C197" s="4">
        <v>45006.65</v>
      </c>
      <c r="D197" s="4">
        <v>99501.64</v>
      </c>
      <c r="E197" s="4">
        <v>100000</v>
      </c>
      <c r="F197" s="4">
        <v>130000</v>
      </c>
      <c r="G197" s="4">
        <v>150000</v>
      </c>
      <c r="H197" s="4">
        <v>220000</v>
      </c>
      <c r="I197" s="4">
        <v>280000</v>
      </c>
    </row>
    <row r="198" spans="1:9" ht="12.75">
      <c r="A198" s="6" t="s">
        <v>265</v>
      </c>
      <c r="B198" s="1" t="s">
        <v>287</v>
      </c>
      <c r="C198" s="4">
        <v>0</v>
      </c>
      <c r="D198" s="4">
        <v>0</v>
      </c>
      <c r="E198" s="4">
        <v>5000</v>
      </c>
      <c r="F198" s="4">
        <v>500</v>
      </c>
      <c r="G198" s="4">
        <v>1300</v>
      </c>
      <c r="H198" s="4">
        <v>2000</v>
      </c>
      <c r="I198" s="4">
        <v>4000</v>
      </c>
    </row>
    <row r="199" spans="1:9" ht="18">
      <c r="A199" s="46" t="s">
        <v>300</v>
      </c>
      <c r="B199" s="46"/>
      <c r="C199" s="46"/>
      <c r="D199" s="46"/>
      <c r="E199" s="46"/>
      <c r="F199" s="46"/>
      <c r="G199" s="46"/>
      <c r="H199" s="46"/>
      <c r="I199" s="46"/>
    </row>
    <row r="200" spans="1:9" ht="15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5.75">
      <c r="A201" s="47" t="s">
        <v>390</v>
      </c>
      <c r="B201" s="47"/>
      <c r="C201" s="47"/>
      <c r="D201" s="47"/>
      <c r="E201" s="47"/>
      <c r="F201" s="47"/>
      <c r="G201" s="47"/>
      <c r="H201" s="47"/>
      <c r="I201" s="47"/>
    </row>
    <row r="202" spans="1:9" ht="12.75">
      <c r="A202" s="39" t="s">
        <v>391</v>
      </c>
      <c r="B202" s="39"/>
      <c r="C202" s="39"/>
      <c r="D202" s="39"/>
      <c r="E202" s="39"/>
      <c r="F202" s="39"/>
      <c r="G202" s="39"/>
      <c r="H202" s="39"/>
      <c r="I202" s="39"/>
    </row>
    <row r="203" spans="1:9" ht="23.25" customHeight="1">
      <c r="A203" s="12"/>
      <c r="B203" s="12"/>
      <c r="C203" s="12"/>
      <c r="D203" s="12"/>
      <c r="E203" s="12"/>
      <c r="F203" s="12"/>
      <c r="G203" s="12"/>
      <c r="H203" s="12"/>
      <c r="I203" s="12"/>
    </row>
    <row r="204" spans="1:9" ht="12.75">
      <c r="A204" s="33" t="s">
        <v>474</v>
      </c>
      <c r="G204" s="33"/>
      <c r="H204" s="33"/>
      <c r="I204" s="20" t="s">
        <v>470</v>
      </c>
    </row>
    <row r="205" spans="1:9" ht="12.75">
      <c r="A205" s="44" t="s">
        <v>1</v>
      </c>
      <c r="B205" s="44" t="s">
        <v>2</v>
      </c>
      <c r="C205" s="45" t="s">
        <v>3</v>
      </c>
      <c r="D205" s="45"/>
      <c r="E205" s="3" t="s">
        <v>4</v>
      </c>
      <c r="F205" s="3" t="s">
        <v>5</v>
      </c>
      <c r="G205" s="45" t="s">
        <v>6</v>
      </c>
      <c r="H205" s="45"/>
      <c r="I205" s="45"/>
    </row>
    <row r="206" spans="1:9" ht="12.75">
      <c r="A206" s="44"/>
      <c r="B206" s="44"/>
      <c r="C206" s="3">
        <v>2005</v>
      </c>
      <c r="D206" s="3">
        <v>2006</v>
      </c>
      <c r="E206" s="45">
        <v>2007</v>
      </c>
      <c r="F206" s="45"/>
      <c r="G206" s="3">
        <v>2008</v>
      </c>
      <c r="H206" s="3">
        <v>2009</v>
      </c>
      <c r="I206" s="3">
        <v>2010</v>
      </c>
    </row>
    <row r="207" spans="1:9" ht="12.75">
      <c r="A207" s="6" t="s">
        <v>266</v>
      </c>
      <c r="B207" s="1" t="s">
        <v>288</v>
      </c>
      <c r="C207" s="4">
        <v>542.5</v>
      </c>
      <c r="D207" s="4">
        <v>3506.5</v>
      </c>
      <c r="E207" s="4">
        <v>3000</v>
      </c>
      <c r="F207" s="4">
        <v>2000</v>
      </c>
      <c r="G207" s="4">
        <v>4000</v>
      </c>
      <c r="H207" s="4">
        <v>6000</v>
      </c>
      <c r="I207" s="4">
        <v>90000</v>
      </c>
    </row>
    <row r="208" spans="1:9" ht="12.75">
      <c r="A208" s="6" t="s">
        <v>267</v>
      </c>
      <c r="B208" s="1" t="s">
        <v>289</v>
      </c>
      <c r="C208" s="4">
        <v>32138</v>
      </c>
      <c r="D208" s="4">
        <v>40781</v>
      </c>
      <c r="E208" s="4">
        <v>60000</v>
      </c>
      <c r="F208" s="4">
        <v>42910</v>
      </c>
      <c r="G208" s="4">
        <v>45000</v>
      </c>
      <c r="H208" s="4">
        <v>70000</v>
      </c>
      <c r="I208" s="4">
        <v>80000</v>
      </c>
    </row>
    <row r="209" spans="1:9" ht="12.75">
      <c r="A209" s="6" t="s">
        <v>268</v>
      </c>
      <c r="B209" s="1" t="s">
        <v>290</v>
      </c>
      <c r="C209" s="4">
        <v>67190.15</v>
      </c>
      <c r="D209" s="4">
        <v>3400</v>
      </c>
      <c r="E209" s="4">
        <v>30000</v>
      </c>
      <c r="F209" s="4">
        <v>6100</v>
      </c>
      <c r="G209" s="4">
        <v>10000</v>
      </c>
      <c r="H209" s="4">
        <v>30000</v>
      </c>
      <c r="I209" s="4">
        <v>38000</v>
      </c>
    </row>
    <row r="210" spans="1:9" ht="12.75">
      <c r="A210" s="6" t="s">
        <v>269</v>
      </c>
      <c r="B210" s="1" t="s">
        <v>291</v>
      </c>
      <c r="C210" s="4">
        <v>7090</v>
      </c>
      <c r="D210" s="4">
        <v>24733.38</v>
      </c>
      <c r="E210" s="4">
        <v>50000</v>
      </c>
      <c r="F210" s="4">
        <v>15000</v>
      </c>
      <c r="G210" s="4">
        <v>20000</v>
      </c>
      <c r="H210" s="4">
        <v>30000</v>
      </c>
      <c r="I210" s="4">
        <v>40000</v>
      </c>
    </row>
    <row r="211" spans="1:9" ht="12.75">
      <c r="A211" s="6" t="s">
        <v>270</v>
      </c>
      <c r="B211" s="1" t="s">
        <v>292</v>
      </c>
      <c r="C211" s="4">
        <v>0</v>
      </c>
      <c r="D211" s="4">
        <v>3000</v>
      </c>
      <c r="E211" s="4">
        <v>7000</v>
      </c>
      <c r="F211" s="4">
        <v>7000</v>
      </c>
      <c r="G211" s="4">
        <v>10000</v>
      </c>
      <c r="H211" s="4">
        <v>15000</v>
      </c>
      <c r="I211" s="4">
        <v>22000</v>
      </c>
    </row>
    <row r="212" spans="1:9" ht="12.75">
      <c r="A212" s="6" t="s">
        <v>293</v>
      </c>
      <c r="B212" s="1" t="s">
        <v>313</v>
      </c>
      <c r="C212" s="4">
        <v>0</v>
      </c>
      <c r="D212" s="4">
        <v>1629</v>
      </c>
      <c r="E212" s="4">
        <v>5000</v>
      </c>
      <c r="F212" s="4">
        <v>2000</v>
      </c>
      <c r="G212" s="4">
        <v>4000</v>
      </c>
      <c r="H212" s="4">
        <v>5500</v>
      </c>
      <c r="I212" s="4">
        <v>7000</v>
      </c>
    </row>
    <row r="213" spans="1:9" ht="12.75">
      <c r="A213" s="6" t="s">
        <v>294</v>
      </c>
      <c r="B213" s="1" t="s">
        <v>314</v>
      </c>
      <c r="C213" s="4">
        <v>0</v>
      </c>
      <c r="D213" s="4">
        <v>0</v>
      </c>
      <c r="E213" s="4">
        <v>150000</v>
      </c>
      <c r="F213" s="4">
        <v>0</v>
      </c>
      <c r="G213" s="4">
        <v>60000</v>
      </c>
      <c r="H213" s="4">
        <v>80000</v>
      </c>
      <c r="I213" s="4">
        <v>95000</v>
      </c>
    </row>
    <row r="214" spans="1:9" ht="12.75">
      <c r="A214" s="6" t="s">
        <v>310</v>
      </c>
      <c r="B214" s="1" t="s">
        <v>315</v>
      </c>
      <c r="C214" s="4">
        <v>0</v>
      </c>
      <c r="D214" s="4">
        <v>0</v>
      </c>
      <c r="E214" s="4">
        <v>0</v>
      </c>
      <c r="F214" s="4">
        <v>4000</v>
      </c>
      <c r="G214" s="4">
        <v>6000</v>
      </c>
      <c r="H214" s="4">
        <v>10000</v>
      </c>
      <c r="I214" s="4">
        <v>13000</v>
      </c>
    </row>
    <row r="215" spans="1:9" ht="12.75">
      <c r="A215" s="6" t="s">
        <v>311</v>
      </c>
      <c r="B215" s="1" t="s">
        <v>316</v>
      </c>
      <c r="C215" s="4">
        <v>0</v>
      </c>
      <c r="D215" s="4">
        <v>0</v>
      </c>
      <c r="E215" s="4">
        <v>0</v>
      </c>
      <c r="F215" s="4">
        <v>5000</v>
      </c>
      <c r="G215" s="4">
        <v>8000</v>
      </c>
      <c r="H215" s="4">
        <v>12000</v>
      </c>
      <c r="I215" s="4">
        <v>15000</v>
      </c>
    </row>
    <row r="216" spans="1:9" ht="12.75">
      <c r="A216" s="6" t="s">
        <v>312</v>
      </c>
      <c r="B216" s="1" t="s">
        <v>317</v>
      </c>
      <c r="C216" s="4">
        <v>0</v>
      </c>
      <c r="D216" s="4">
        <v>0</v>
      </c>
      <c r="E216" s="4">
        <v>0</v>
      </c>
      <c r="F216" s="4">
        <v>4000</v>
      </c>
      <c r="G216" s="4">
        <v>6000</v>
      </c>
      <c r="H216" s="4">
        <v>10000</v>
      </c>
      <c r="I216" s="4">
        <v>13000</v>
      </c>
    </row>
    <row r="217" spans="1:9" ht="12.75">
      <c r="A217" s="6" t="s">
        <v>408</v>
      </c>
      <c r="B217" s="1" t="s">
        <v>409</v>
      </c>
      <c r="C217" s="4">
        <v>6500</v>
      </c>
      <c r="D217" s="4">
        <v>7970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</row>
    <row r="218" spans="1:9" ht="12.75">
      <c r="A218" s="6" t="s">
        <v>410</v>
      </c>
      <c r="B218" s="1" t="s">
        <v>411</v>
      </c>
      <c r="C218" s="4">
        <v>18044.42</v>
      </c>
      <c r="D218" s="4">
        <v>18878.08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</row>
    <row r="219" spans="1:9" ht="12.75">
      <c r="A219" s="6" t="s">
        <v>412</v>
      </c>
      <c r="B219" s="1" t="s">
        <v>413</v>
      </c>
      <c r="C219" s="4">
        <v>0</v>
      </c>
      <c r="D219" s="4">
        <v>151.8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</row>
    <row r="220" spans="1:9" ht="12.75">
      <c r="A220" s="6" t="s">
        <v>437</v>
      </c>
      <c r="B220" s="1" t="s">
        <v>450</v>
      </c>
      <c r="C220" s="4">
        <v>590937.95</v>
      </c>
      <c r="D220" s="4">
        <v>0</v>
      </c>
      <c r="E220" s="4">
        <v>0</v>
      </c>
      <c r="F220" s="22">
        <v>0</v>
      </c>
      <c r="G220" s="4">
        <v>0</v>
      </c>
      <c r="H220" s="4">
        <v>0</v>
      </c>
      <c r="I220" s="4">
        <v>0</v>
      </c>
    </row>
    <row r="221" spans="1:9" ht="12.75">
      <c r="A221" s="6" t="s">
        <v>295</v>
      </c>
      <c r="B221" s="1" t="s">
        <v>318</v>
      </c>
      <c r="C221" s="4">
        <v>0</v>
      </c>
      <c r="D221" s="4">
        <v>31058.33</v>
      </c>
      <c r="E221" s="4">
        <v>30400</v>
      </c>
      <c r="F221" s="4">
        <v>15000</v>
      </c>
      <c r="G221" s="4">
        <v>30400</v>
      </c>
      <c r="H221" s="4">
        <v>40000</v>
      </c>
      <c r="I221" s="4">
        <v>45000</v>
      </c>
    </row>
    <row r="222" spans="1:9" ht="12.75">
      <c r="A222" s="11" t="s">
        <v>296</v>
      </c>
      <c r="B222" s="2" t="s">
        <v>309</v>
      </c>
      <c r="C222" s="10">
        <f aca="true" t="shared" si="66" ref="C222:I222">C223+C228</f>
        <v>1657146.24</v>
      </c>
      <c r="D222" s="10">
        <f>D223+D228</f>
        <v>1420314.21</v>
      </c>
      <c r="E222" s="10">
        <f t="shared" si="66"/>
        <v>1768850</v>
      </c>
      <c r="F222" s="10">
        <f t="shared" si="66"/>
        <v>3238550</v>
      </c>
      <c r="G222" s="10">
        <f t="shared" si="66"/>
        <v>250000</v>
      </c>
      <c r="H222" s="10">
        <f t="shared" si="66"/>
        <v>200000</v>
      </c>
      <c r="I222" s="10">
        <f t="shared" si="66"/>
        <v>200000</v>
      </c>
    </row>
    <row r="223" spans="1:9" ht="12.75">
      <c r="A223" s="6" t="s">
        <v>297</v>
      </c>
      <c r="B223" s="1" t="s">
        <v>319</v>
      </c>
      <c r="C223" s="4">
        <f aca="true" t="shared" si="67" ref="C223:I223">C224+C226</f>
        <v>0</v>
      </c>
      <c r="D223" s="4">
        <f t="shared" si="67"/>
        <v>2487</v>
      </c>
      <c r="E223" s="4">
        <f t="shared" si="67"/>
        <v>100000</v>
      </c>
      <c r="F223" s="4">
        <f t="shared" si="67"/>
        <v>1858450</v>
      </c>
      <c r="G223" s="4">
        <f t="shared" si="67"/>
        <v>0</v>
      </c>
      <c r="H223" s="4">
        <f t="shared" si="67"/>
        <v>0</v>
      </c>
      <c r="I223" s="4">
        <f t="shared" si="67"/>
        <v>0</v>
      </c>
    </row>
    <row r="224" spans="1:9" ht="12.75">
      <c r="A224" s="6" t="s">
        <v>298</v>
      </c>
      <c r="B224" s="1" t="s">
        <v>320</v>
      </c>
      <c r="C224" s="4">
        <f aca="true" t="shared" si="68" ref="C224:I224">C225</f>
        <v>0</v>
      </c>
      <c r="D224" s="4">
        <f t="shared" si="68"/>
        <v>2487</v>
      </c>
      <c r="E224" s="4">
        <f t="shared" si="68"/>
        <v>50000</v>
      </c>
      <c r="F224" s="4">
        <f t="shared" si="68"/>
        <v>0</v>
      </c>
      <c r="G224" s="4">
        <f t="shared" si="68"/>
        <v>0</v>
      </c>
      <c r="H224" s="4">
        <f t="shared" si="68"/>
        <v>0</v>
      </c>
      <c r="I224" s="4">
        <f t="shared" si="68"/>
        <v>0</v>
      </c>
    </row>
    <row r="225" spans="1:9" ht="12.75">
      <c r="A225" s="6" t="s">
        <v>299</v>
      </c>
      <c r="B225" s="1" t="s">
        <v>321</v>
      </c>
      <c r="C225" s="4">
        <v>0</v>
      </c>
      <c r="D225" s="4">
        <v>2487</v>
      </c>
      <c r="E225" s="4">
        <v>50000</v>
      </c>
      <c r="F225" s="4">
        <v>0</v>
      </c>
      <c r="G225" s="4">
        <v>0</v>
      </c>
      <c r="H225" s="4"/>
      <c r="I225" s="4"/>
    </row>
    <row r="226" spans="1:9" ht="12.75">
      <c r="A226" s="6" t="s">
        <v>301</v>
      </c>
      <c r="B226" s="1" t="s">
        <v>322</v>
      </c>
      <c r="C226" s="4">
        <f aca="true" t="shared" si="69" ref="C226:I226">C227</f>
        <v>0</v>
      </c>
      <c r="D226" s="4">
        <f t="shared" si="69"/>
        <v>0</v>
      </c>
      <c r="E226" s="4">
        <f t="shared" si="69"/>
        <v>50000</v>
      </c>
      <c r="F226" s="4">
        <f t="shared" si="69"/>
        <v>1858450</v>
      </c>
      <c r="G226" s="4">
        <f t="shared" si="69"/>
        <v>0</v>
      </c>
      <c r="H226" s="4">
        <f t="shared" si="69"/>
        <v>0</v>
      </c>
      <c r="I226" s="4">
        <f t="shared" si="69"/>
        <v>0</v>
      </c>
    </row>
    <row r="227" spans="1:9" ht="12.75">
      <c r="A227" s="6" t="s">
        <v>302</v>
      </c>
      <c r="B227" s="1" t="s">
        <v>323</v>
      </c>
      <c r="C227" s="4">
        <v>0</v>
      </c>
      <c r="D227" s="4">
        <v>0</v>
      </c>
      <c r="E227" s="4">
        <v>50000</v>
      </c>
      <c r="F227" s="4">
        <v>1858450</v>
      </c>
      <c r="G227" s="4">
        <v>0</v>
      </c>
      <c r="H227" s="4"/>
      <c r="I227" s="4"/>
    </row>
    <row r="228" spans="1:9" ht="12.75">
      <c r="A228" s="6" t="s">
        <v>303</v>
      </c>
      <c r="B228" s="1" t="s">
        <v>324</v>
      </c>
      <c r="C228" s="4">
        <f aca="true" t="shared" si="70" ref="C228:I228">C229</f>
        <v>1657146.24</v>
      </c>
      <c r="D228" s="4">
        <f t="shared" si="70"/>
        <v>1417827.21</v>
      </c>
      <c r="E228" s="4">
        <f t="shared" si="70"/>
        <v>1668850</v>
      </c>
      <c r="F228" s="4">
        <f t="shared" si="70"/>
        <v>1380100</v>
      </c>
      <c r="G228" s="4">
        <f t="shared" si="70"/>
        <v>250000</v>
      </c>
      <c r="H228" s="4">
        <f t="shared" si="70"/>
        <v>200000</v>
      </c>
      <c r="I228" s="4">
        <f t="shared" si="70"/>
        <v>200000</v>
      </c>
    </row>
    <row r="229" spans="1:9" ht="12.75">
      <c r="A229" s="6" t="s">
        <v>304</v>
      </c>
      <c r="B229" s="1" t="s">
        <v>184</v>
      </c>
      <c r="C229" s="4">
        <f aca="true" t="shared" si="71" ref="C229:I229">C230+C236</f>
        <v>1657146.24</v>
      </c>
      <c r="D229" s="4">
        <f t="shared" si="71"/>
        <v>1417827.21</v>
      </c>
      <c r="E229" s="4">
        <f t="shared" si="71"/>
        <v>1668850</v>
      </c>
      <c r="F229" s="4">
        <f t="shared" si="71"/>
        <v>1380100</v>
      </c>
      <c r="G229" s="4">
        <f t="shared" si="71"/>
        <v>250000</v>
      </c>
      <c r="H229" s="4">
        <f t="shared" si="71"/>
        <v>200000</v>
      </c>
      <c r="I229" s="4">
        <f t="shared" si="71"/>
        <v>200000</v>
      </c>
    </row>
    <row r="230" spans="1:9" ht="12.75">
      <c r="A230" s="6" t="s">
        <v>305</v>
      </c>
      <c r="B230" s="1" t="s">
        <v>198</v>
      </c>
      <c r="C230" s="4">
        <f aca="true" t="shared" si="72" ref="C230:I230">SUM(C231:C235)</f>
        <v>631953.24</v>
      </c>
      <c r="D230" s="4">
        <f t="shared" si="72"/>
        <v>757000</v>
      </c>
      <c r="E230" s="4">
        <f t="shared" si="72"/>
        <v>1531850</v>
      </c>
      <c r="F230" s="4">
        <f t="shared" si="72"/>
        <v>1130100</v>
      </c>
      <c r="G230" s="4">
        <f t="shared" si="72"/>
        <v>100000</v>
      </c>
      <c r="H230" s="4">
        <f t="shared" si="72"/>
        <v>100000</v>
      </c>
      <c r="I230" s="4">
        <f t="shared" si="72"/>
        <v>100000</v>
      </c>
    </row>
    <row r="231" spans="1:9" ht="12.75">
      <c r="A231" s="6" t="s">
        <v>306</v>
      </c>
      <c r="B231" s="1" t="s">
        <v>325</v>
      </c>
      <c r="C231" s="4">
        <v>0</v>
      </c>
      <c r="D231" s="4">
        <v>92000</v>
      </c>
      <c r="E231" s="4">
        <v>241000</v>
      </c>
      <c r="F231" s="4">
        <v>0</v>
      </c>
      <c r="G231" s="4">
        <v>50000</v>
      </c>
      <c r="H231" s="4">
        <v>50000</v>
      </c>
      <c r="I231" s="4">
        <v>50000</v>
      </c>
    </row>
    <row r="232" spans="1:9" ht="12.75">
      <c r="A232" s="6" t="s">
        <v>307</v>
      </c>
      <c r="B232" s="1" t="s">
        <v>425</v>
      </c>
      <c r="C232" s="4">
        <v>0</v>
      </c>
      <c r="D232" s="4">
        <v>50000</v>
      </c>
      <c r="E232" s="4">
        <v>20000</v>
      </c>
      <c r="F232" s="4">
        <v>0</v>
      </c>
      <c r="G232" s="4">
        <v>50000</v>
      </c>
      <c r="H232" s="4">
        <v>50000</v>
      </c>
      <c r="I232" s="4">
        <v>50000</v>
      </c>
    </row>
    <row r="233" spans="1:9" ht="12.75">
      <c r="A233" s="6" t="s">
        <v>308</v>
      </c>
      <c r="B233" s="1" t="s">
        <v>426</v>
      </c>
      <c r="C233" s="4">
        <f>149954.5+110000+71998.74</f>
        <v>331953.24</v>
      </c>
      <c r="D233" s="4">
        <v>220000</v>
      </c>
      <c r="E233" s="4">
        <v>333750</v>
      </c>
      <c r="F233" s="4">
        <v>243000</v>
      </c>
      <c r="G233" s="4">
        <v>0</v>
      </c>
      <c r="H233" s="4">
        <v>0</v>
      </c>
      <c r="I233" s="4">
        <v>0</v>
      </c>
    </row>
    <row r="234" spans="1:9" ht="12.75">
      <c r="A234" s="6" t="s">
        <v>326</v>
      </c>
      <c r="B234" s="1" t="s">
        <v>427</v>
      </c>
      <c r="C234" s="4">
        <v>0</v>
      </c>
      <c r="D234" s="4">
        <v>195000</v>
      </c>
      <c r="E234" s="4">
        <v>737100</v>
      </c>
      <c r="F234" s="4">
        <v>737100</v>
      </c>
      <c r="G234" s="4">
        <v>0</v>
      </c>
      <c r="H234" s="4">
        <v>0</v>
      </c>
      <c r="I234" s="4">
        <v>0</v>
      </c>
    </row>
    <row r="235" spans="1:9" ht="12.75">
      <c r="A235" s="6" t="s">
        <v>327</v>
      </c>
      <c r="B235" s="1" t="s">
        <v>331</v>
      </c>
      <c r="C235" s="4">
        <v>300000</v>
      </c>
      <c r="D235" s="4">
        <v>200000</v>
      </c>
      <c r="E235" s="4">
        <v>200000</v>
      </c>
      <c r="F235" s="4">
        <v>150000</v>
      </c>
      <c r="G235" s="4">
        <v>0</v>
      </c>
      <c r="H235" s="4">
        <v>0</v>
      </c>
      <c r="I235" s="4">
        <v>0</v>
      </c>
    </row>
    <row r="236" spans="1:9" ht="12.75">
      <c r="A236" s="6" t="s">
        <v>328</v>
      </c>
      <c r="B236" s="1" t="s">
        <v>332</v>
      </c>
      <c r="C236" s="4">
        <f aca="true" t="shared" si="73" ref="C236:I236">SUM(C237:C240)</f>
        <v>1025193</v>
      </c>
      <c r="D236" s="4">
        <f t="shared" si="73"/>
        <v>660827.21</v>
      </c>
      <c r="E236" s="4">
        <f t="shared" si="73"/>
        <v>137000</v>
      </c>
      <c r="F236" s="4">
        <f t="shared" si="73"/>
        <v>250000</v>
      </c>
      <c r="G236" s="4">
        <f t="shared" si="73"/>
        <v>150000</v>
      </c>
      <c r="H236" s="4">
        <f t="shared" si="73"/>
        <v>100000</v>
      </c>
      <c r="I236" s="4">
        <f t="shared" si="73"/>
        <v>100000</v>
      </c>
    </row>
    <row r="237" spans="1:9" ht="12.75">
      <c r="A237" s="6" t="s">
        <v>329</v>
      </c>
      <c r="B237" s="1" t="s">
        <v>333</v>
      </c>
      <c r="C237" s="4">
        <v>0</v>
      </c>
      <c r="D237" s="4">
        <v>300827.21</v>
      </c>
      <c r="E237" s="4">
        <v>92000</v>
      </c>
      <c r="F237" s="4">
        <v>0</v>
      </c>
      <c r="G237" s="4">
        <v>50000</v>
      </c>
      <c r="H237" s="4">
        <v>50000</v>
      </c>
      <c r="I237" s="4">
        <v>50000</v>
      </c>
    </row>
    <row r="238" spans="1:9" ht="12.75">
      <c r="A238" s="6" t="s">
        <v>438</v>
      </c>
      <c r="B238" s="1" t="s">
        <v>439</v>
      </c>
      <c r="C238" s="4">
        <v>175193</v>
      </c>
      <c r="D238" s="4">
        <v>0</v>
      </c>
      <c r="E238" s="4">
        <v>0</v>
      </c>
      <c r="F238" s="4">
        <v>0</v>
      </c>
      <c r="G238" s="4">
        <v>50000</v>
      </c>
      <c r="H238" s="4">
        <v>50000</v>
      </c>
      <c r="I238" s="4">
        <v>50000</v>
      </c>
    </row>
    <row r="239" spans="1:9" ht="12.75">
      <c r="A239" s="6" t="s">
        <v>330</v>
      </c>
      <c r="B239" s="1" t="s">
        <v>428</v>
      </c>
      <c r="C239" s="4">
        <v>850000</v>
      </c>
      <c r="D239" s="4">
        <v>30000</v>
      </c>
      <c r="E239" s="4">
        <v>45000</v>
      </c>
      <c r="F239" s="4">
        <v>0</v>
      </c>
      <c r="G239" s="4">
        <v>0</v>
      </c>
      <c r="H239" s="4">
        <v>0</v>
      </c>
      <c r="I239" s="4">
        <v>0</v>
      </c>
    </row>
    <row r="240" spans="1:9" ht="12.75">
      <c r="A240" s="6" t="s">
        <v>414</v>
      </c>
      <c r="B240" s="1" t="s">
        <v>415</v>
      </c>
      <c r="C240" s="4">
        <v>0</v>
      </c>
      <c r="D240" s="4">
        <f>80000+30000+220000</f>
        <v>330000</v>
      </c>
      <c r="E240" s="4">
        <v>0</v>
      </c>
      <c r="F240" s="4">
        <v>250000</v>
      </c>
      <c r="G240" s="4">
        <v>50000</v>
      </c>
      <c r="H240" s="4">
        <v>0</v>
      </c>
      <c r="I240" s="4">
        <v>0</v>
      </c>
    </row>
    <row r="241" spans="1:9" s="9" customFormat="1" ht="12.75">
      <c r="A241" s="8"/>
      <c r="B241" s="2" t="s">
        <v>36</v>
      </c>
      <c r="C241" s="10">
        <f aca="true" t="shared" si="74" ref="C241:I241">C10+C222</f>
        <v>34075031.43</v>
      </c>
      <c r="D241" s="10">
        <f t="shared" si="74"/>
        <v>38690732.34</v>
      </c>
      <c r="E241" s="10">
        <f t="shared" si="74"/>
        <v>47465255</v>
      </c>
      <c r="F241" s="10">
        <f t="shared" si="74"/>
        <v>47110252.4</v>
      </c>
      <c r="G241" s="10">
        <f t="shared" si="74"/>
        <v>52345400</v>
      </c>
      <c r="H241" s="10">
        <f t="shared" si="74"/>
        <v>61153300</v>
      </c>
      <c r="I241" s="10">
        <f t="shared" si="74"/>
        <v>73192450</v>
      </c>
    </row>
    <row r="242" spans="1:9" ht="12.75">
      <c r="A242" s="6" t="s">
        <v>334</v>
      </c>
      <c r="B242" s="1" t="s">
        <v>349</v>
      </c>
      <c r="C242" s="4">
        <f aca="true" t="shared" si="75" ref="C242:I243">C243</f>
        <v>-2941346.98</v>
      </c>
      <c r="D242" s="4">
        <f t="shared" si="75"/>
        <v>-3220934.2799999993</v>
      </c>
      <c r="E242" s="4">
        <f t="shared" si="75"/>
        <v>-3882255</v>
      </c>
      <c r="F242" s="4">
        <f t="shared" si="75"/>
        <v>-4111943.8</v>
      </c>
      <c r="G242" s="4">
        <f t="shared" si="75"/>
        <v>-5395400</v>
      </c>
      <c r="H242" s="4">
        <f t="shared" si="75"/>
        <v>-7143600</v>
      </c>
      <c r="I242" s="4">
        <f t="shared" si="75"/>
        <v>-8564600</v>
      </c>
    </row>
    <row r="243" spans="1:9" ht="12.75">
      <c r="A243" s="6" t="s">
        <v>335</v>
      </c>
      <c r="B243" s="1" t="s">
        <v>350</v>
      </c>
      <c r="C243" s="4">
        <f t="shared" si="75"/>
        <v>-2941346.98</v>
      </c>
      <c r="D243" s="4">
        <f t="shared" si="75"/>
        <v>-3220934.2799999993</v>
      </c>
      <c r="E243" s="4">
        <f t="shared" si="75"/>
        <v>-3882255</v>
      </c>
      <c r="F243" s="4">
        <f t="shared" si="75"/>
        <v>-4111943.8</v>
      </c>
      <c r="G243" s="4">
        <f t="shared" si="75"/>
        <v>-5395400</v>
      </c>
      <c r="H243" s="4">
        <f t="shared" si="75"/>
        <v>-7143600</v>
      </c>
      <c r="I243" s="4">
        <f t="shared" si="75"/>
        <v>-8564600</v>
      </c>
    </row>
    <row r="244" spans="1:9" ht="12.75">
      <c r="A244" s="6" t="s">
        <v>336</v>
      </c>
      <c r="B244" s="1" t="s">
        <v>351</v>
      </c>
      <c r="C244" s="4">
        <f aca="true" t="shared" si="76" ref="C244:I244">C245+C250</f>
        <v>-2941346.98</v>
      </c>
      <c r="D244" s="4">
        <f t="shared" si="76"/>
        <v>-3220934.2799999993</v>
      </c>
      <c r="E244" s="4">
        <f t="shared" si="76"/>
        <v>-3882255</v>
      </c>
      <c r="F244" s="4">
        <f t="shared" si="76"/>
        <v>-4111943.8</v>
      </c>
      <c r="G244" s="4">
        <f t="shared" si="76"/>
        <v>-5395400</v>
      </c>
      <c r="H244" s="4">
        <f t="shared" si="76"/>
        <v>-7143600</v>
      </c>
      <c r="I244" s="4">
        <f t="shared" si="76"/>
        <v>-8564600</v>
      </c>
    </row>
    <row r="245" spans="1:9" ht="12.75">
      <c r="A245" s="6" t="s">
        <v>337</v>
      </c>
      <c r="B245" s="1" t="s">
        <v>352</v>
      </c>
      <c r="C245" s="4">
        <f aca="true" t="shared" si="77" ref="C245:I245">C246+C249</f>
        <v>-1172289.3900000001</v>
      </c>
      <c r="D245" s="4">
        <f t="shared" si="77"/>
        <v>-1276659.2799999998</v>
      </c>
      <c r="E245" s="4">
        <f t="shared" si="77"/>
        <v>-1586730</v>
      </c>
      <c r="F245" s="4">
        <f t="shared" si="77"/>
        <v>-1617318.8</v>
      </c>
      <c r="G245" s="4">
        <f t="shared" si="77"/>
        <v>-2076695</v>
      </c>
      <c r="H245" s="4">
        <f t="shared" si="77"/>
        <v>-2713200</v>
      </c>
      <c r="I245" s="4">
        <f t="shared" si="77"/>
        <v>-3248120</v>
      </c>
    </row>
    <row r="246" spans="1:9" ht="12.75">
      <c r="A246" s="6" t="s">
        <v>338</v>
      </c>
      <c r="B246" s="1" t="s">
        <v>353</v>
      </c>
      <c r="C246" s="4">
        <f aca="true" t="shared" si="78" ref="C246:I246">SUM(C247:C248)</f>
        <v>-1118040.87</v>
      </c>
      <c r="D246" s="4">
        <f t="shared" si="78"/>
        <v>-1245546.15</v>
      </c>
      <c r="E246" s="4">
        <f t="shared" si="78"/>
        <v>-1554480</v>
      </c>
      <c r="F246" s="4">
        <f t="shared" si="78"/>
        <v>-1583832.2</v>
      </c>
      <c r="G246" s="4">
        <f t="shared" si="78"/>
        <v>-2040035</v>
      </c>
      <c r="H246" s="4">
        <f t="shared" si="78"/>
        <v>-2672200</v>
      </c>
      <c r="I246" s="4">
        <f t="shared" si="78"/>
        <v>-3206120</v>
      </c>
    </row>
    <row r="247" spans="1:9" ht="12.75">
      <c r="A247" s="6" t="s">
        <v>339</v>
      </c>
      <c r="B247" s="1" t="s">
        <v>354</v>
      </c>
      <c r="C247" s="4">
        <v>-1118040.87</v>
      </c>
      <c r="D247" s="4">
        <v>-1245546.15</v>
      </c>
      <c r="E247" s="4">
        <v>-1554480</v>
      </c>
      <c r="F247" s="4">
        <f>-F82*16.66%</f>
        <v>-1582700</v>
      </c>
      <c r="G247" s="4">
        <f>-G82*18.33%+10.5</f>
        <v>-2037369</v>
      </c>
      <c r="H247" s="4">
        <f>-H82*20%</f>
        <v>-2667600</v>
      </c>
      <c r="I247" s="4">
        <f>-I82*20%</f>
        <v>-3201120</v>
      </c>
    </row>
    <row r="248" spans="1:9" ht="12.75">
      <c r="A248" s="6" t="s">
        <v>340</v>
      </c>
      <c r="B248" s="1" t="s">
        <v>355</v>
      </c>
      <c r="C248" s="4">
        <v>0</v>
      </c>
      <c r="D248" s="4">
        <v>0</v>
      </c>
      <c r="E248" s="4">
        <v>0</v>
      </c>
      <c r="F248" s="4">
        <f>-F83*6.66%</f>
        <v>-1132.2</v>
      </c>
      <c r="G248" s="4">
        <f>-G83*13.33%</f>
        <v>-2666</v>
      </c>
      <c r="H248" s="4">
        <f>-H83*20%</f>
        <v>-4600</v>
      </c>
      <c r="I248" s="4">
        <f>-I83*20%</f>
        <v>-5000</v>
      </c>
    </row>
    <row r="249" spans="1:9" ht="12.75">
      <c r="A249" s="6" t="s">
        <v>341</v>
      </c>
      <c r="B249" s="1" t="s">
        <v>429</v>
      </c>
      <c r="C249" s="4">
        <v>-54248.52</v>
      </c>
      <c r="D249" s="4">
        <v>-31113.13</v>
      </c>
      <c r="E249" s="4">
        <v>-32250</v>
      </c>
      <c r="F249" s="4">
        <f>-F120*16.66%</f>
        <v>-33486.6</v>
      </c>
      <c r="G249" s="4">
        <f>-G120*18.33%</f>
        <v>-36660</v>
      </c>
      <c r="H249" s="4">
        <f>-H120*20%</f>
        <v>-41000</v>
      </c>
      <c r="I249" s="4">
        <f>-I120*20%</f>
        <v>-42000</v>
      </c>
    </row>
    <row r="250" spans="1:9" ht="12.75">
      <c r="A250" s="6" t="s">
        <v>342</v>
      </c>
      <c r="B250" s="1" t="s">
        <v>356</v>
      </c>
      <c r="C250" s="4">
        <f aca="true" t="shared" si="79" ref="C250:I250">C251</f>
        <v>-1769057.5899999999</v>
      </c>
      <c r="D250" s="4">
        <f t="shared" si="79"/>
        <v>-1944274.9999999998</v>
      </c>
      <c r="E250" s="4">
        <f t="shared" si="79"/>
        <v>-2295525</v>
      </c>
      <c r="F250" s="4">
        <f t="shared" si="79"/>
        <v>-2494625</v>
      </c>
      <c r="G250" s="4">
        <f t="shared" si="79"/>
        <v>-3318705</v>
      </c>
      <c r="H250" s="4">
        <f t="shared" si="79"/>
        <v>-4430400</v>
      </c>
      <c r="I250" s="4">
        <f t="shared" si="79"/>
        <v>-5316480</v>
      </c>
    </row>
    <row r="251" spans="1:9" ht="12.75">
      <c r="A251" s="6" t="s">
        <v>343</v>
      </c>
      <c r="B251" s="1" t="s">
        <v>357</v>
      </c>
      <c r="C251" s="4">
        <f aca="true" t="shared" si="80" ref="C251:I251">C252+C253+C255+C256</f>
        <v>-1769057.5899999999</v>
      </c>
      <c r="D251" s="4">
        <f t="shared" si="80"/>
        <v>-1944274.9999999998</v>
      </c>
      <c r="E251" s="4">
        <f t="shared" si="80"/>
        <v>-2295525</v>
      </c>
      <c r="F251" s="4">
        <f t="shared" si="80"/>
        <v>-2494625</v>
      </c>
      <c r="G251" s="4">
        <f t="shared" si="80"/>
        <v>-3318705</v>
      </c>
      <c r="H251" s="4">
        <f t="shared" si="80"/>
        <v>-4430400</v>
      </c>
      <c r="I251" s="4">
        <f t="shared" si="80"/>
        <v>-5316480</v>
      </c>
    </row>
    <row r="252" spans="1:9" ht="12.75">
      <c r="A252" s="6" t="s">
        <v>344</v>
      </c>
      <c r="B252" s="1" t="s">
        <v>358</v>
      </c>
      <c r="C252" s="4">
        <v>-1203242.88</v>
      </c>
      <c r="D252" s="4">
        <v>-1306064.66</v>
      </c>
      <c r="E252" s="4">
        <v>-1572000</v>
      </c>
      <c r="F252" s="4">
        <f>-F125*16.66%</f>
        <v>-1599360</v>
      </c>
      <c r="G252" s="4">
        <f>-G125*18.33%+10</f>
        <v>-2058449</v>
      </c>
      <c r="H252" s="4">
        <f>-H125*20%</f>
        <v>-2695200</v>
      </c>
      <c r="I252" s="4">
        <f>-I125*20%</f>
        <v>-3234240</v>
      </c>
    </row>
    <row r="253" spans="1:9" ht="12.75">
      <c r="A253" s="6" t="s">
        <v>345</v>
      </c>
      <c r="B253" s="1" t="s">
        <v>359</v>
      </c>
      <c r="C253" s="4">
        <f aca="true" t="shared" si="81" ref="C253:I253">C254</f>
        <v>0</v>
      </c>
      <c r="D253" s="4">
        <f t="shared" si="81"/>
        <v>0</v>
      </c>
      <c r="E253" s="4">
        <f t="shared" si="81"/>
        <v>0</v>
      </c>
      <c r="F253" s="4">
        <f t="shared" si="81"/>
        <v>-72261</v>
      </c>
      <c r="G253" s="4">
        <f t="shared" si="81"/>
        <v>-173290</v>
      </c>
      <c r="H253" s="4">
        <f t="shared" si="81"/>
        <v>-312000</v>
      </c>
      <c r="I253" s="4">
        <f t="shared" si="81"/>
        <v>-374400</v>
      </c>
    </row>
    <row r="254" spans="1:9" ht="12.75">
      <c r="A254" s="6" t="s">
        <v>346</v>
      </c>
      <c r="B254" s="1" t="s">
        <v>360</v>
      </c>
      <c r="C254" s="4">
        <v>0</v>
      </c>
      <c r="D254" s="4">
        <v>0</v>
      </c>
      <c r="E254" s="4">
        <v>0</v>
      </c>
      <c r="F254" s="4">
        <f>-F126*6.66%</f>
        <v>-72261</v>
      </c>
      <c r="G254" s="4">
        <f>-G126*13.33%</f>
        <v>-173290</v>
      </c>
      <c r="H254" s="4">
        <f aca="true" t="shared" si="82" ref="H254:I256">-H126*20%</f>
        <v>-312000</v>
      </c>
      <c r="I254" s="4">
        <f t="shared" si="82"/>
        <v>-374400</v>
      </c>
    </row>
    <row r="255" spans="1:9" ht="12.75">
      <c r="A255" s="6" t="s">
        <v>347</v>
      </c>
      <c r="B255" s="1" t="s">
        <v>361</v>
      </c>
      <c r="C255" s="4">
        <v>-525292.05</v>
      </c>
      <c r="D255" s="4">
        <v>-596384.21</v>
      </c>
      <c r="E255" s="4">
        <v>-670500</v>
      </c>
      <c r="F255" s="4">
        <f>-F127*16.66%</f>
        <v>-766360</v>
      </c>
      <c r="G255" s="4">
        <f>-G127*18.33%+3</f>
        <v>-1011813</v>
      </c>
      <c r="H255" s="4">
        <f t="shared" si="82"/>
        <v>-1324800</v>
      </c>
      <c r="I255" s="4">
        <f t="shared" si="82"/>
        <v>-1589760</v>
      </c>
    </row>
    <row r="256" spans="1:9" ht="12.75">
      <c r="A256" s="6" t="s">
        <v>348</v>
      </c>
      <c r="B256" s="1" t="s">
        <v>389</v>
      </c>
      <c r="C256" s="4">
        <v>-40522.66</v>
      </c>
      <c r="D256" s="4">
        <v>-41826.13</v>
      </c>
      <c r="E256" s="4">
        <v>-53025</v>
      </c>
      <c r="F256" s="4">
        <f>-F128*16.66%</f>
        <v>-56644</v>
      </c>
      <c r="G256" s="4">
        <f>-G128*18.33%</f>
        <v>-75153</v>
      </c>
      <c r="H256" s="4">
        <f t="shared" si="82"/>
        <v>-98400</v>
      </c>
      <c r="I256" s="4">
        <f t="shared" si="82"/>
        <v>-118080</v>
      </c>
    </row>
    <row r="257" spans="1:9" ht="12.75">
      <c r="A257" s="6"/>
      <c r="B257" s="2" t="s">
        <v>37</v>
      </c>
      <c r="C257" s="10">
        <f aca="true" t="shared" si="83" ref="C257:I257">C242</f>
        <v>-2941346.98</v>
      </c>
      <c r="D257" s="10">
        <f t="shared" si="83"/>
        <v>-3220934.2799999993</v>
      </c>
      <c r="E257" s="10">
        <f t="shared" si="83"/>
        <v>-3882255</v>
      </c>
      <c r="F257" s="10">
        <f t="shared" si="83"/>
        <v>-4111943.8</v>
      </c>
      <c r="G257" s="10">
        <f t="shared" si="83"/>
        <v>-5395400</v>
      </c>
      <c r="H257" s="10">
        <f t="shared" si="83"/>
        <v>-7143600</v>
      </c>
      <c r="I257" s="10">
        <f t="shared" si="83"/>
        <v>-8564600</v>
      </c>
    </row>
    <row r="258" spans="1:9" ht="15">
      <c r="A258" s="49" t="s">
        <v>38</v>
      </c>
      <c r="B258" s="50"/>
      <c r="C258" s="34">
        <f aca="true" t="shared" si="84" ref="C258:I258">C241+C257</f>
        <v>31133684.45</v>
      </c>
      <c r="D258" s="34">
        <f t="shared" si="84"/>
        <v>35469798.06</v>
      </c>
      <c r="E258" s="34">
        <f t="shared" si="84"/>
        <v>43583000</v>
      </c>
      <c r="F258" s="34">
        <f t="shared" si="84"/>
        <v>42998308.6</v>
      </c>
      <c r="G258" s="34">
        <f>G241+G257</f>
        <v>46950000</v>
      </c>
      <c r="H258" s="34">
        <f t="shared" si="84"/>
        <v>54009700</v>
      </c>
      <c r="I258" s="34">
        <f t="shared" si="84"/>
        <v>64627850</v>
      </c>
    </row>
    <row r="259" spans="1:9" ht="12.75">
      <c r="A259" s="15"/>
      <c r="B259" s="15"/>
      <c r="C259" s="16"/>
      <c r="D259" s="16"/>
      <c r="E259" s="16"/>
      <c r="F259" s="16"/>
      <c r="G259" s="16"/>
      <c r="H259" s="16"/>
      <c r="I259" s="16"/>
    </row>
    <row r="260" spans="1:9" ht="18">
      <c r="A260" s="13"/>
      <c r="B260" s="13"/>
      <c r="C260" s="14"/>
      <c r="D260" s="14"/>
      <c r="E260" s="42" t="s">
        <v>473</v>
      </c>
      <c r="F260" s="42"/>
      <c r="G260" s="42"/>
      <c r="H260" s="42"/>
      <c r="I260" s="42"/>
    </row>
    <row r="261" spans="1:9" ht="18">
      <c r="A261" s="13"/>
      <c r="B261" s="13"/>
      <c r="C261" s="14"/>
      <c r="D261" s="14"/>
      <c r="E261" s="14"/>
      <c r="F261" s="16"/>
      <c r="G261" s="14"/>
      <c r="H261" s="14"/>
      <c r="I261" s="14"/>
    </row>
    <row r="262" ht="12.75">
      <c r="A262" s="7"/>
    </row>
    <row r="263" spans="1:9" ht="12.75">
      <c r="A263" s="43" t="s">
        <v>392</v>
      </c>
      <c r="B263" s="43"/>
      <c r="C263" s="43" t="s">
        <v>394</v>
      </c>
      <c r="D263" s="43"/>
      <c r="E263" s="43"/>
      <c r="F263" s="43" t="s">
        <v>395</v>
      </c>
      <c r="G263" s="43"/>
      <c r="H263" s="43"/>
      <c r="I263" s="43"/>
    </row>
    <row r="264" spans="1:9" ht="12.75">
      <c r="A264" s="39" t="s">
        <v>393</v>
      </c>
      <c r="B264" s="39"/>
      <c r="C264" s="39" t="s">
        <v>396</v>
      </c>
      <c r="D264" s="39"/>
      <c r="E264" s="39"/>
      <c r="F264" s="39" t="s">
        <v>397</v>
      </c>
      <c r="G264" s="39"/>
      <c r="H264" s="39"/>
      <c r="I264" s="39"/>
    </row>
  </sheetData>
  <mergeCells count="40">
    <mergeCell ref="A199:I199"/>
    <mergeCell ref="A201:I201"/>
    <mergeCell ref="A202:I202"/>
    <mergeCell ref="E260:I260"/>
    <mergeCell ref="A258:B258"/>
    <mergeCell ref="A205:A206"/>
    <mergeCell ref="B205:B206"/>
    <mergeCell ref="C205:D205"/>
    <mergeCell ref="G205:I205"/>
    <mergeCell ref="E206:F206"/>
    <mergeCell ref="A264:B264"/>
    <mergeCell ref="C263:E263"/>
    <mergeCell ref="F263:I263"/>
    <mergeCell ref="C264:E264"/>
    <mergeCell ref="F264:I264"/>
    <mergeCell ref="A263:B263"/>
    <mergeCell ref="A139:I139"/>
    <mergeCell ref="A142:A143"/>
    <mergeCell ref="B142:B143"/>
    <mergeCell ref="C142:D142"/>
    <mergeCell ref="G142:I142"/>
    <mergeCell ref="E143:F143"/>
    <mergeCell ref="A136:I136"/>
    <mergeCell ref="A76:A77"/>
    <mergeCell ref="B76:B77"/>
    <mergeCell ref="A138:I138"/>
    <mergeCell ref="C76:D76"/>
    <mergeCell ref="G76:I76"/>
    <mergeCell ref="E77:F77"/>
    <mergeCell ref="A1:I1"/>
    <mergeCell ref="C7:D7"/>
    <mergeCell ref="E8:F8"/>
    <mergeCell ref="G7:I7"/>
    <mergeCell ref="A4:I4"/>
    <mergeCell ref="A7:A8"/>
    <mergeCell ref="B7:B8"/>
    <mergeCell ref="A3:I3"/>
    <mergeCell ref="A70:I70"/>
    <mergeCell ref="A72:I72"/>
    <mergeCell ref="A73:I73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64" r:id="rId2"/>
  <rowBreaks count="3" manualBreakCount="3">
    <brk id="69" max="255" man="1"/>
    <brk id="135" max="255" man="1"/>
    <brk id="19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t-gueler</cp:lastModifiedBy>
  <cp:lastPrinted>2007-09-27T11:33:47Z</cp:lastPrinted>
  <dcterms:created xsi:type="dcterms:W3CDTF">2007-09-10T13:04:17Z</dcterms:created>
  <dcterms:modified xsi:type="dcterms:W3CDTF">2007-09-27T11:50:16Z</dcterms:modified>
  <cp:category/>
  <cp:version/>
  <cp:contentType/>
  <cp:contentStatus/>
</cp:coreProperties>
</file>